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JulesO\OneDrive - Oxfam United\Desktop\"/>
    </mc:Choice>
  </mc:AlternateContent>
  <xr:revisionPtr revIDLastSave="0" documentId="8_{4D2D4BDB-717D-4B72-B3BB-07CF10E067FA}" xr6:coauthVersionLast="47" xr6:coauthVersionMax="47" xr10:uidLastSave="{00000000-0000-0000-0000-000000000000}"/>
  <bookViews>
    <workbookView xWindow="-108" yWindow="-108" windowWidth="19416" windowHeight="10416" activeTab="6" xr2:uid="{00000000-000D-0000-FFFF-FFFF00000000}"/>
  </bookViews>
  <sheets>
    <sheet name="Headline figures" sheetId="33" r:id="rId1"/>
    <sheet name="Overview &amp; Results" sheetId="1" r:id="rId2"/>
    <sheet name="Australia" sheetId="5" r:id="rId3"/>
    <sheet name="Canada" sheetId="10" r:id="rId4"/>
    <sheet name="Denmark" sheetId="9" r:id="rId5"/>
    <sheet name="France" sheetId="12" r:id="rId6"/>
    <sheet name="Germany" sheetId="2" r:id="rId7"/>
    <sheet name="Japan" sheetId="15" r:id="rId8"/>
    <sheet name="Luxembourg" sheetId="6" r:id="rId9"/>
    <sheet name="Switzerland" sheetId="14" r:id="rId10"/>
    <sheet name="UK" sheetId="11" r:id="rId11"/>
    <sheet name="US" sheetId="16" r:id="rId12"/>
    <sheet name="EU institutions" sheetId="8" r:id="rId13"/>
    <sheet name="MDBs" sheetId="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 l="1"/>
  <c r="F31" i="1" l="1"/>
  <c r="D31" i="1"/>
  <c r="N25" i="7"/>
  <c r="L20" i="7"/>
  <c r="L19" i="7"/>
  <c r="E44" i="1"/>
  <c r="D14" i="15"/>
  <c r="D35" i="15" s="1"/>
  <c r="G13" i="1"/>
  <c r="F13" i="1"/>
  <c r="E13" i="1"/>
  <c r="D13" i="1"/>
  <c r="M26" i="7"/>
  <c r="N26" i="7" s="1"/>
  <c r="N27" i="7" s="1"/>
  <c r="M13" i="7"/>
  <c r="G29" i="1"/>
  <c r="F29" i="1"/>
  <c r="E29" i="1"/>
  <c r="D29" i="1"/>
  <c r="G28" i="1"/>
  <c r="F28" i="1"/>
  <c r="E28" i="1"/>
  <c r="D28" i="1"/>
  <c r="G27" i="1"/>
  <c r="F27" i="1"/>
  <c r="E27" i="1"/>
  <c r="D27" i="1"/>
  <c r="D26" i="12"/>
  <c r="E10" i="1"/>
  <c r="E7" i="1"/>
  <c r="E48" i="5"/>
  <c r="D48" i="5"/>
  <c r="D7" i="1" s="1"/>
  <c r="D43" i="5"/>
  <c r="E27" i="5"/>
  <c r="D27" i="5"/>
  <c r="E16" i="5"/>
  <c r="D38" i="5"/>
  <c r="E46" i="11"/>
  <c r="D46" i="11"/>
  <c r="E48" i="10"/>
  <c r="D48" i="10"/>
  <c r="D10" i="1" s="1"/>
  <c r="D35" i="10"/>
  <c r="E49" i="10" s="1"/>
  <c r="G10" i="1" s="1"/>
  <c r="D43" i="10"/>
  <c r="E38" i="10" s="1"/>
  <c r="E16" i="10"/>
  <c r="D14" i="9"/>
  <c r="D32" i="9" s="1"/>
  <c r="D25" i="12"/>
  <c r="E25" i="12" s="1"/>
  <c r="D33" i="2"/>
  <c r="E33" i="2" s="1"/>
  <c r="D28" i="2"/>
  <c r="D23" i="2" s="1"/>
  <c r="E17" i="8"/>
  <c r="E37" i="8" s="1"/>
  <c r="E30" i="1" s="1"/>
  <c r="D37" i="8"/>
  <c r="D30" i="1" s="1"/>
  <c r="D32" i="8"/>
  <c r="D25" i="16"/>
  <c r="D31" i="16" s="1"/>
  <c r="D16" i="16"/>
  <c r="D13" i="16"/>
  <c r="E45" i="11"/>
  <c r="D45" i="11"/>
  <c r="E35" i="11"/>
  <c r="D35" i="11"/>
  <c r="D16" i="11"/>
  <c r="D31" i="14"/>
  <c r="D24" i="14" s="1"/>
  <c r="D14" i="14"/>
  <c r="D36" i="14" s="1"/>
  <c r="E36" i="14" s="1"/>
  <c r="D29" i="6"/>
  <c r="D24" i="6" s="1"/>
  <c r="D35" i="6" s="1"/>
  <c r="F20" i="1" s="1"/>
  <c r="D34" i="6"/>
  <c r="D20" i="1" s="1"/>
  <c r="D30" i="15"/>
  <c r="D25" i="15" s="1"/>
  <c r="E45" i="1" l="1"/>
  <c r="E46" i="1" s="1"/>
  <c r="E47" i="1" s="1"/>
  <c r="E35" i="15"/>
  <c r="E19" i="1" s="1"/>
  <c r="D19" i="1"/>
  <c r="D11" i="1"/>
  <c r="E32" i="9"/>
  <c r="E11" i="1" s="1"/>
  <c r="D21" i="9"/>
  <c r="D33" i="9" s="1"/>
  <c r="F11" i="1" s="1"/>
  <c r="E26" i="12"/>
  <c r="D35" i="5"/>
  <c r="D49" i="5" s="1"/>
  <c r="F7" i="1" s="1"/>
  <c r="E38" i="5"/>
  <c r="E49" i="5" s="1"/>
  <c r="G7" i="1" s="1"/>
  <c r="D38" i="10"/>
  <c r="D49" i="10" s="1"/>
  <c r="F10" i="1" s="1"/>
  <c r="D34" i="2"/>
  <c r="E34" i="2" s="1"/>
  <c r="D30" i="16"/>
  <c r="E31" i="16"/>
  <c r="E30" i="16"/>
  <c r="D26" i="14"/>
  <c r="D37" i="14" s="1"/>
  <c r="E37" i="14" s="1"/>
  <c r="E35" i="6"/>
  <c r="G20" i="1" s="1"/>
  <c r="E34" i="6"/>
  <c r="E20" i="1" s="1"/>
  <c r="D23" i="15"/>
  <c r="E49" i="1" l="1"/>
  <c r="E48" i="1"/>
  <c r="E33" i="9"/>
  <c r="G11" i="1" s="1"/>
  <c r="D36" i="15"/>
  <c r="E51" i="1" l="1"/>
  <c r="E52" i="1" s="1"/>
  <c r="D34" i="33" s="1"/>
  <c r="E36" i="15"/>
  <c r="G19" i="1" s="1"/>
  <c r="F19" i="1"/>
  <c r="E31" i="1" l="1"/>
  <c r="G31" i="1"/>
  <c r="E23" i="7" l="1"/>
  <c r="D14" i="1" l="1"/>
  <c r="D32" i="1" s="1"/>
  <c r="D39" i="1" s="1"/>
  <c r="G14" i="1"/>
  <c r="F14" i="1"/>
  <c r="E14" i="1"/>
  <c r="E32" i="1" s="1"/>
  <c r="D23" i="33" l="1"/>
  <c r="E39" i="1"/>
  <c r="D22" i="33"/>
  <c r="D50" i="1"/>
  <c r="D27" i="8"/>
  <c r="E27" i="8"/>
  <c r="D24" i="8"/>
  <c r="D45" i="1" l="1"/>
  <c r="D46" i="1"/>
  <c r="D47" i="1" s="1"/>
  <c r="D48" i="1"/>
  <c r="D49" i="1"/>
  <c r="D51" i="1" s="1"/>
  <c r="D52" i="1" s="1"/>
  <c r="D35" i="33" s="1"/>
  <c r="E38" i="8"/>
  <c r="G30" i="1" s="1"/>
  <c r="G32" i="1" s="1"/>
  <c r="G39" i="1" s="1"/>
  <c r="D29" i="33" s="1"/>
  <c r="D38" i="8"/>
  <c r="F30" i="1" s="1"/>
  <c r="F32" i="1" s="1"/>
  <c r="F39" i="1" s="1"/>
  <c r="D28" i="33" s="1"/>
</calcChain>
</file>

<file path=xl/sharedStrings.xml><?xml version="1.0" encoding="utf-8"?>
<sst xmlns="http://schemas.openxmlformats.org/spreadsheetml/2006/main" count="563" uniqueCount="181">
  <si>
    <t>Australia</t>
  </si>
  <si>
    <t>Austria</t>
  </si>
  <si>
    <t>Belgium</t>
  </si>
  <si>
    <t>Canada</t>
  </si>
  <si>
    <t>Denmark</t>
  </si>
  <si>
    <t>Finland</t>
  </si>
  <si>
    <t>France</t>
  </si>
  <si>
    <t>Germany</t>
  </si>
  <si>
    <t>Greece</t>
  </si>
  <si>
    <t>Iceland</t>
  </si>
  <si>
    <t>Ireland</t>
  </si>
  <si>
    <t>Italy</t>
  </si>
  <si>
    <t>Japan</t>
  </si>
  <si>
    <t>Luxembourg</t>
  </si>
  <si>
    <t>Netherlands</t>
  </si>
  <si>
    <t>New Zealand</t>
  </si>
  <si>
    <t>Norway</t>
  </si>
  <si>
    <t>Portugal</t>
  </si>
  <si>
    <t>Spain</t>
  </si>
  <si>
    <t>Sweden</t>
  </si>
  <si>
    <t>Switzerland</t>
  </si>
  <si>
    <t>United Kingdom</t>
  </si>
  <si>
    <t>United States</t>
  </si>
  <si>
    <t>low</t>
  </si>
  <si>
    <t>high</t>
  </si>
  <si>
    <t>Total</t>
  </si>
  <si>
    <t xml:space="preserve">low </t>
  </si>
  <si>
    <t>European Union</t>
  </si>
  <si>
    <t>MDBs</t>
  </si>
  <si>
    <t>OECD</t>
  </si>
  <si>
    <t>Mlat Funds</t>
  </si>
  <si>
    <t>attibution ratio</t>
  </si>
  <si>
    <t>N/A</t>
  </si>
  <si>
    <t>Source</t>
  </si>
  <si>
    <t>Article 9.5 submission</t>
  </si>
  <si>
    <t>BR4</t>
  </si>
  <si>
    <t>CANADA</t>
  </si>
  <si>
    <t>Pledge</t>
  </si>
  <si>
    <t>AUSTRALIA</t>
  </si>
  <si>
    <t>MMR</t>
  </si>
  <si>
    <t>UK</t>
  </si>
  <si>
    <t>DENMARK</t>
  </si>
  <si>
    <t>Total climate finance</t>
  </si>
  <si>
    <t>All figures in bn GBP.</t>
  </si>
  <si>
    <t>GERMANY</t>
  </si>
  <si>
    <t>Increase over 2019 levels</t>
  </si>
  <si>
    <t>As pledged.</t>
  </si>
  <si>
    <t>FRANCE</t>
  </si>
  <si>
    <t>All amounts in bn USD.</t>
  </si>
  <si>
    <t>All amounts in bn EUR.</t>
  </si>
  <si>
    <t>All amounts in bn AUD.</t>
  </si>
  <si>
    <t>SWITZERLAND</t>
  </si>
  <si>
    <t>All amounts in bn CHF.</t>
  </si>
  <si>
    <t>JAPAN</t>
  </si>
  <si>
    <t>US</t>
  </si>
  <si>
    <t>All amounts in bn JPY.</t>
  </si>
  <si>
    <t>2019</t>
  </si>
  <si>
    <t>2025</t>
  </si>
  <si>
    <t>Totals (increases over 2019 levels)</t>
  </si>
  <si>
    <t>Provide a total of 1.5bn AUD over the 2021-2025 period.</t>
  </si>
  <si>
    <t>Assume gap to 2.65bn CAD equally split between 2019 and 2020.</t>
  </si>
  <si>
    <t>Assume gap to 1.4bn AUD equally split between 2019 and 2020.</t>
  </si>
  <si>
    <t>As pledged for 2016-2020.</t>
  </si>
  <si>
    <t>Provide a total of 5.3bn CAD over the 2021-2025 period.</t>
  </si>
  <si>
    <t>Plan</t>
  </si>
  <si>
    <t>Increase climate finance to 430m USD in 2022, 60% for adaptation.</t>
  </si>
  <si>
    <t>Overall climate finance</t>
  </si>
  <si>
    <t>Increase climate finance from budgetary allocations to 6bn€ by 2025</t>
  </si>
  <si>
    <t>Note we assume the pledge refers to budgetary allocations only. Hence below data and calculations only refer to these. Mobilised public finance (loans minus their grant equivalents) are not included as no increase was pledged in this regard.</t>
  </si>
  <si>
    <t>1.3trn JPY per year over 2021-2025.</t>
  </si>
  <si>
    <t>200m€ a year over 2021-2025.</t>
  </si>
  <si>
    <t>400m CHF a year over 2021-2024 (Article 9.5 submission).</t>
  </si>
  <si>
    <t>11.6bn GBP over 2021-2025</t>
  </si>
  <si>
    <t>EU INSTITUTIONS</t>
  </si>
  <si>
    <t>OECD data sheet</t>
  </si>
  <si>
    <t>Adapation finance</t>
  </si>
  <si>
    <t xml:space="preserve">Linear growth scenario 2019-2025 </t>
  </si>
  <si>
    <t>6bn€ a year over next years, one third (2bn€) for adaptation.</t>
  </si>
  <si>
    <t>As pledged</t>
  </si>
  <si>
    <t>Increase over 2019 levels by 2025</t>
  </si>
  <si>
    <t>Adaptation finance</t>
  </si>
  <si>
    <t>Computed, assuming 2017-2018 average share applies to 2019 too.</t>
  </si>
  <si>
    <t>…</t>
  </si>
  <si>
    <t>Computed, assuming 2017-2018 average share applies to 2025 too.</t>
  </si>
  <si>
    <t>Amount</t>
  </si>
  <si>
    <t>Year</t>
  </si>
  <si>
    <t>Low estimate</t>
  </si>
  <si>
    <t>High estimate</t>
  </si>
  <si>
    <t>Period</t>
  </si>
  <si>
    <t>% for adaptation, annual average</t>
  </si>
  <si>
    <t>2017-2018</t>
  </si>
  <si>
    <t>2017-2019</t>
  </si>
  <si>
    <t>Computed, assuming 2017-2019 average share applies to 2025 too.</t>
  </si>
  <si>
    <t>Estimated, assuming 2019 levels were the same as 2018.</t>
  </si>
  <si>
    <t>Article 9.5 submission.</t>
  </si>
  <si>
    <t>BR4. Note this seems to include attributable contributions to MDBs. We proceed with the 2018 figure from the Article 9.5 submission (next line) that seems to not include MDB contributions.</t>
  </si>
  <si>
    <t>Computed, assuming 2017-2018 average adaptation share applies to 2025 too.</t>
  </si>
  <si>
    <t>Estimated, assuming 2025 levels will not go below 2024.</t>
  </si>
  <si>
    <t>Total climate finance pre-2020</t>
  </si>
  <si>
    <t>Computed, assumig UK has met its 5.8bn GBP pledge over 2016-2020.</t>
  </si>
  <si>
    <t>Low estimate: Pledge equally divided over the years.</t>
  </si>
  <si>
    <t>High estimate: Annual amount grows linearly from 2020 to 2025 so that 2021-2025 add up to pledge.</t>
  </si>
  <si>
    <t>Scenarios for total climate finance post-2020</t>
  </si>
  <si>
    <t>2021-2025</t>
  </si>
  <si>
    <t>Estimated, assuming the 50% commitment applies to the single year 2025 too, applied to both the low and the high estimate above.</t>
  </si>
  <si>
    <t>% for adaptation</t>
  </si>
  <si>
    <t>2013-2016 average</t>
  </si>
  <si>
    <t>Widely cited.</t>
  </si>
  <si>
    <t>Estimated. Assume 2019 was as high as the 2013-2016 annual average.</t>
  </si>
  <si>
    <t>Low estimate: Only consider those titles of the 'Neighbourhood and the world budget line'  that seem to be reportable climate finance.</t>
  </si>
  <si>
    <t>High estimate: Assume the entire  'Neighbourhood and the world budget line' will be reportable climate finance.</t>
  </si>
  <si>
    <t>Note: climate finance from the EIB is not included here but under the MDBs tab.</t>
  </si>
  <si>
    <t>Estimated, assuming the 2019 adaptation share was the same as over 2017-2018.</t>
  </si>
  <si>
    <t>Estimated, assuming the 2025 adaptation share will be the same as over 2017-2018, applied to low and high overall estimates from above.</t>
  </si>
  <si>
    <t>Update: On 15 September 2021, the EU announced it would 'propose' another 4bn€ over 2021-2027 on climate finance via its budgerts. Given it is only 'proposed' for now and there are no additional information at the time of this research, we'll assume no change for the low estimate but 0.57bn€ for the high estimate (4bn€ divided by 7 years).</t>
  </si>
  <si>
    <t>Computed, assuming 2018-2019 average share applies to 2025 too.</t>
  </si>
  <si>
    <t>2018-2019</t>
  </si>
  <si>
    <t>As planned.</t>
  </si>
  <si>
    <t>Estimated, assuming 2025 levels will not go below 2022 levels.</t>
  </si>
  <si>
    <t>MMR, converted to USD</t>
  </si>
  <si>
    <t>As pledged for 2016-2020 period.</t>
  </si>
  <si>
    <t>Estimated, assuming % for adaptation was the same as over 2016-2018.</t>
  </si>
  <si>
    <t>Estimated, assuming the % for adapation will be the same as it was 2016-2018, applied to both the low and the high estimate above.</t>
  </si>
  <si>
    <t>2016-2018</t>
  </si>
  <si>
    <t>All amounts in bn CAD.</t>
  </si>
  <si>
    <t>Article 9.5 submission, converting USD amounts to JPY.</t>
  </si>
  <si>
    <t>Provide 50bn USD a year in climate finance to low-income and middle-income countries by 2025. Provide 18bn USD a year for adaptation.</t>
  </si>
  <si>
    <t>Adaptation finance 2025</t>
  </si>
  <si>
    <t>MDB joint report 2020, assuming the amount allocated to LICs and MICs corresponds to developing countries in the 100bn-goal context.</t>
  </si>
  <si>
    <t>Developed country attributable amount</t>
  </si>
  <si>
    <t>Amount (all countries)</t>
  </si>
  <si>
    <t>Amount (LICs and MICs)</t>
  </si>
  <si>
    <t>Estimated change of climate finance in 2025 compared to 2019 levels</t>
  </si>
  <si>
    <t>Contributor</t>
  </si>
  <si>
    <t>All climate finance (bn USD)</t>
  </si>
  <si>
    <t>Adapation only (bn USD)</t>
  </si>
  <si>
    <t>Currency</t>
  </si>
  <si>
    <t>AUD</t>
  </si>
  <si>
    <t>CAD</t>
  </si>
  <si>
    <t>EUR</t>
  </si>
  <si>
    <t>JPY</t>
  </si>
  <si>
    <t>CHF</t>
  </si>
  <si>
    <t>GBP</t>
  </si>
  <si>
    <t>Source: OECD Exchange rates for 2020, see https://doi.org/10.1787/037ed317-en (accessed on 15 September 2021)</t>
  </si>
  <si>
    <t>--</t>
  </si>
  <si>
    <t>Exchange rates used</t>
  </si>
  <si>
    <t>Climate finance 2025</t>
  </si>
  <si>
    <t>Difference to 6 x 100bn USD</t>
  </si>
  <si>
    <t>Shorthand</t>
  </si>
  <si>
    <t>Main sources used</t>
  </si>
  <si>
    <t>Article 9.5 submissions</t>
  </si>
  <si>
    <t>Annual reports by EU Member States, see https://rod.eionet.europa.eu/obligations/704/</t>
  </si>
  <si>
    <t>Biennial reports by developed countries to the UNFCCC, see https://unfccc.int/BRs</t>
  </si>
  <si>
    <t>Climate-related development finance statistics, see https://webfs.oecd.org/climate/DonorPerspective/CRDF-DP-2012-2019.xlsx (accessed 1 September 2021)</t>
  </si>
  <si>
    <t>Biennial communications by developed countries under Article 9.5 of the Paris Agreement, see https://unfccc.int/Art.9.5-biennial-communications</t>
  </si>
  <si>
    <t>Oxfam's estimate on climate finance by 2025</t>
  </si>
  <si>
    <t>Underlying data</t>
  </si>
  <si>
    <t>This data sheet should be used in conjunction with the methodological notes accompanying this file.</t>
  </si>
  <si>
    <t>Total over 2020-2025</t>
  </si>
  <si>
    <t>Prepared by Jan Kowalzig, Oxfam Germany</t>
  </si>
  <si>
    <t>In 2009, developed countries committed to a goal of increasing annual climate finance support to developing countries to $100 billion a year by 2020.</t>
  </si>
  <si>
    <t>In 2015, the goal was extended through to 2025.</t>
  </si>
  <si>
    <t>Climate finance in 2018 stood at roughly $80 billion, and the goal was most likely not met in 2020.</t>
  </si>
  <si>
    <t>Over the past months, several pledges were made and and plans announced to increase climate finance in the post-2020 period.</t>
  </si>
  <si>
    <t>Based on these plans or pledges, Oxfam estimated what climate finance levels may be reached by 2025.</t>
  </si>
  <si>
    <t>bn USD</t>
  </si>
  <si>
    <t>Annual overall climate finance levels in 2025</t>
  </si>
  <si>
    <t>Annual adaptation finance levels in 2025</t>
  </si>
  <si>
    <t>Accumulated gap over 2020-2025*</t>
  </si>
  <si>
    <t>* The accumulated gap is the total shortfall in climate finance arising from not meeting the $100-billion goal in each of the years 2020-2025.</t>
  </si>
  <si>
    <t>Double climate finance, and within that triple adaptation finance, by 2024 compared to 2013-2016 annual averages.</t>
  </si>
  <si>
    <t>24bn EUR over 2021-27</t>
  </si>
  <si>
    <t>(3.997bn EUR for climate action in 2025 under the 'Neighbourhood and the world budget line' in 2025 (Article 9.5 submission).</t>
  </si>
  <si>
    <t>OECD 100bn report 2021</t>
  </si>
  <si>
    <t>Total climate finance, atrributed as per OECD</t>
  </si>
  <si>
    <t>OECD 2100bn report 2021</t>
  </si>
  <si>
    <t>Assumes the rartio between overall figure reported by the MDBs and the developed country share in the 100bn context stays the same as it was in 2019.</t>
  </si>
  <si>
    <t>Increase over 2019 by 2025</t>
  </si>
  <si>
    <t>189bn amount from MDB joint report, LIC/MIC amount assumes LIC/MIC vs HIC stay the same, developed country share applying the share from above.</t>
  </si>
  <si>
    <t>Amounts from MDB joint report 2020; developed country share applying the share from above.</t>
  </si>
  <si>
    <t>Climate Finance
Provided and Mobilised
by Developed Countries
Aggregate trends
updated with 2019 data, see https://www.oecd-ilibrary.org/finance-and-investment/climate-finance-provided-and-mobilised-by-developed-countries-aggregate-trends-updated-with-2019-data_03590fb7-en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</si>
</sst>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
    <numFmt numFmtId="168" formatCode="0.00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Times New Roman"/>
      <family val="1"/>
    </font>
    <font>
      <b/>
      <sz val="10"/>
      <color theme="1"/>
      <name val="Arial"/>
      <family val="2"/>
    </font>
    <font>
      <i/>
      <sz val="11"/>
      <color rgb="FFFF0000"/>
      <name val="Calibri"/>
      <family val="2"/>
      <scheme val="minor"/>
    </font>
    <font>
      <sz val="11"/>
      <color theme="9" tint="-0.249977111117893"/>
      <name val="Calibri"/>
      <family val="2"/>
      <scheme val="minor"/>
    </font>
    <font>
      <b/>
      <sz val="9"/>
      <color rgb="FFFF0000"/>
      <name val="Times New Roman"/>
      <family val="1"/>
    </font>
    <font>
      <i/>
      <sz val="11"/>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9" tint="-0.499984740745262"/>
      <name val="Calibri"/>
      <family val="2"/>
      <scheme val="minor"/>
    </font>
    <font>
      <sz val="11"/>
      <color theme="9" tint="-0.499984740745262"/>
      <name val="Calibri"/>
      <family val="2"/>
      <scheme val="minor"/>
    </font>
    <font>
      <b/>
      <sz val="14"/>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1">
    <border>
      <left/>
      <right/>
      <top/>
      <bottom/>
      <diagonal/>
    </border>
    <border>
      <left/>
      <right/>
      <top/>
      <bottom style="thin">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4">
    <xf numFmtId="0" fontId="0" fillId="0" borderId="0" xfId="0"/>
    <xf numFmtId="0" fontId="0" fillId="0" borderId="0" xfId="0"/>
    <xf numFmtId="0" fontId="0" fillId="0" borderId="0" xfId="0" applyAlignment="1">
      <alignment horizontal="left" vertical="top"/>
    </xf>
    <xf numFmtId="0" fontId="2" fillId="0" borderId="0" xfId="0" applyFont="1" applyAlignment="1">
      <alignment horizontal="left" vertical="top"/>
    </xf>
    <xf numFmtId="164" fontId="0" fillId="0" borderId="0" xfId="0" applyNumberFormat="1" applyAlignment="1">
      <alignment horizontal="left" vertical="top"/>
    </xf>
    <xf numFmtId="49" fontId="0" fillId="0" borderId="0" xfId="0" applyNumberFormat="1" applyAlignment="1">
      <alignment horizontal="left" vertical="top"/>
    </xf>
    <xf numFmtId="2" fontId="0" fillId="0" borderId="0" xfId="0" applyNumberFormat="1"/>
    <xf numFmtId="0" fontId="1" fillId="0" borderId="0" xfId="0" applyFont="1"/>
    <xf numFmtId="165" fontId="0" fillId="0" borderId="0" xfId="0" applyNumberFormat="1" applyFill="1" applyBorder="1"/>
    <xf numFmtId="9" fontId="0" fillId="0" borderId="0" xfId="0" applyNumberFormat="1"/>
    <xf numFmtId="4" fontId="4" fillId="0" borderId="1" xfId="0" applyNumberFormat="1" applyFont="1" applyBorder="1"/>
    <xf numFmtId="4" fontId="4" fillId="0" borderId="0" xfId="0" applyNumberFormat="1" applyFont="1"/>
    <xf numFmtId="4" fontId="4" fillId="0" borderId="0" xfId="0" applyNumberFormat="1" applyFont="1" applyFill="1" applyBorder="1"/>
    <xf numFmtId="4" fontId="0" fillId="0" borderId="0" xfId="0" applyNumberFormat="1"/>
    <xf numFmtId="0" fontId="0" fillId="0" borderId="0" xfId="0" quotePrefix="1"/>
    <xf numFmtId="0" fontId="2" fillId="0" borderId="0" xfId="0" applyFont="1"/>
    <xf numFmtId="0" fontId="0" fillId="0" borderId="0" xfId="0" applyAlignment="1">
      <alignment horizontal="right"/>
    </xf>
    <xf numFmtId="0" fontId="0" fillId="0" borderId="0" xfId="0" applyBorder="1"/>
    <xf numFmtId="0" fontId="0" fillId="0" borderId="0" xfId="0" applyAlignment="1">
      <alignment vertical="top" wrapText="1"/>
    </xf>
    <xf numFmtId="0" fontId="0" fillId="0" borderId="0" xfId="0" applyBorder="1" applyAlignment="1">
      <alignment horizontal="right"/>
    </xf>
    <xf numFmtId="167" fontId="0" fillId="0" borderId="0" xfId="0" applyNumberFormat="1"/>
    <xf numFmtId="0" fontId="0" fillId="0" borderId="0" xfId="0" applyFill="1"/>
    <xf numFmtId="0" fontId="2" fillId="0" borderId="0" xfId="0" applyFont="1" applyFill="1"/>
    <xf numFmtId="0" fontId="0" fillId="0" borderId="0" xfId="0" applyFill="1" applyBorder="1"/>
    <xf numFmtId="0" fontId="0" fillId="0" borderId="0" xfId="0" applyFill="1" applyAlignment="1">
      <alignment horizontal="right"/>
    </xf>
    <xf numFmtId="164" fontId="0" fillId="0" borderId="0" xfId="0" applyNumberFormat="1" applyFill="1" applyBorder="1"/>
    <xf numFmtId="167" fontId="0" fillId="0" borderId="0" xfId="0" applyNumberFormat="1" applyBorder="1"/>
    <xf numFmtId="0" fontId="0" fillId="0" borderId="0" xfId="0" applyFill="1" applyBorder="1" applyAlignment="1">
      <alignment horizontal="right"/>
    </xf>
    <xf numFmtId="0" fontId="5" fillId="0" borderId="0" xfId="0" applyFont="1"/>
    <xf numFmtId="0" fontId="0" fillId="0" borderId="0" xfId="0" applyAlignment="1"/>
    <xf numFmtId="0" fontId="5" fillId="0" borderId="0" xfId="0" applyFont="1" applyAlignment="1">
      <alignment horizontal="left" vertical="top"/>
    </xf>
    <xf numFmtId="167" fontId="0" fillId="0" borderId="0" xfId="0" applyNumberFormat="1" applyAlignment="1">
      <alignment horizontal="left" vertical="top"/>
    </xf>
    <xf numFmtId="49" fontId="3" fillId="0" borderId="0" xfId="0" applyNumberFormat="1" applyFont="1" applyFill="1" applyBorder="1" applyAlignment="1">
      <alignment horizontal="right" vertical="top" wrapText="1"/>
    </xf>
    <xf numFmtId="0" fontId="0" fillId="0" borderId="3" xfId="0" applyFill="1" applyBorder="1" applyAlignment="1">
      <alignment horizontal="right"/>
    </xf>
    <xf numFmtId="0" fontId="0" fillId="0" borderId="0" xfId="0" applyFill="1" applyBorder="1" applyAlignment="1">
      <alignment horizontal="right" wrapText="1"/>
    </xf>
    <xf numFmtId="167" fontId="0" fillId="0" borderId="0" xfId="0" applyNumberFormat="1" applyFill="1" applyBorder="1" applyAlignment="1">
      <alignment horizontal="right"/>
    </xf>
    <xf numFmtId="3" fontId="7" fillId="0" borderId="0" xfId="0" applyNumberFormat="1" applyFont="1" applyFill="1" applyBorder="1" applyAlignment="1">
      <alignment horizontal="right" vertical="top" wrapText="1"/>
    </xf>
    <xf numFmtId="166" fontId="0" fillId="0" borderId="0" xfId="0" applyNumberFormat="1"/>
    <xf numFmtId="0" fontId="8" fillId="0" borderId="0" xfId="0" applyFont="1"/>
    <xf numFmtId="166" fontId="0" fillId="0" borderId="0" xfId="0" applyNumberFormat="1" applyAlignment="1">
      <alignment horizontal="left" vertical="top"/>
    </xf>
    <xf numFmtId="167" fontId="3" fillId="0" borderId="0" xfId="0" applyNumberFormat="1" applyFont="1" applyFill="1" applyBorder="1" applyAlignment="1">
      <alignment horizontal="right" vertical="top" wrapText="1"/>
    </xf>
    <xf numFmtId="1" fontId="2" fillId="0" borderId="0" xfId="0" applyNumberFormat="1" applyFont="1"/>
    <xf numFmtId="0" fontId="0" fillId="0" borderId="0" xfId="0" applyAlignment="1">
      <alignment horizontal="left"/>
    </xf>
    <xf numFmtId="167" fontId="0" fillId="0" borderId="0" xfId="0" applyNumberFormat="1" applyFill="1"/>
    <xf numFmtId="0" fontId="0" fillId="0" borderId="2" xfId="0" applyBorder="1"/>
    <xf numFmtId="166" fontId="0" fillId="0" borderId="0" xfId="0" applyNumberFormat="1" applyBorder="1" applyAlignment="1">
      <alignment vertical="center"/>
    </xf>
    <xf numFmtId="0" fontId="2" fillId="0" borderId="0" xfId="0" applyFont="1" applyBorder="1"/>
    <xf numFmtId="0" fontId="2" fillId="0" borderId="0" xfId="0" applyFont="1" applyBorder="1" applyAlignment="1">
      <alignment horizontal="left" vertical="top"/>
    </xf>
    <xf numFmtId="0" fontId="0" fillId="0" borderId="4" xfId="0" applyBorder="1"/>
    <xf numFmtId="0" fontId="0" fillId="0" borderId="2" xfId="0" applyBorder="1" applyAlignment="1">
      <alignment horizontal="left" vertical="top"/>
    </xf>
    <xf numFmtId="0" fontId="0" fillId="0" borderId="0" xfId="0" applyBorder="1" applyAlignment="1">
      <alignment horizontal="left" vertical="top"/>
    </xf>
    <xf numFmtId="167" fontId="0" fillId="0" borderId="0" xfId="0" applyNumberFormat="1" applyBorder="1" applyAlignment="1">
      <alignment horizontal="left" vertical="top"/>
    </xf>
    <xf numFmtId="0" fontId="8" fillId="0" borderId="0" xfId="0" applyFont="1" applyAlignment="1">
      <alignment horizontal="left" vertical="top"/>
    </xf>
    <xf numFmtId="0" fontId="0" fillId="0" borderId="0" xfId="0" applyFont="1" applyBorder="1" applyAlignment="1">
      <alignment horizontal="left" vertical="top"/>
    </xf>
    <xf numFmtId="167" fontId="0" fillId="0" borderId="0" xfId="0" applyNumberFormat="1" applyFont="1" applyBorder="1" applyAlignment="1">
      <alignment horizontal="left" vertical="top"/>
    </xf>
    <xf numFmtId="0" fontId="2" fillId="0" borderId="0" xfId="0" applyFont="1" applyFill="1" applyBorder="1" applyAlignment="1">
      <alignment horizontal="left"/>
    </xf>
    <xf numFmtId="164" fontId="8" fillId="0" borderId="0" xfId="0" applyNumberFormat="1" applyFont="1"/>
    <xf numFmtId="49" fontId="6" fillId="0" borderId="0" xfId="0" applyNumberFormat="1" applyFont="1" applyAlignment="1">
      <alignment horizontal="left" vertical="top"/>
    </xf>
    <xf numFmtId="0" fontId="0" fillId="0" borderId="0" xfId="0" applyFont="1" applyFill="1" applyBorder="1"/>
    <xf numFmtId="166" fontId="0" fillId="0" borderId="0" xfId="0" applyNumberFormat="1" applyAlignment="1">
      <alignment horizontal="left"/>
    </xf>
    <xf numFmtId="0" fontId="2" fillId="0" borderId="0" xfId="0" applyFont="1" applyFill="1" applyBorder="1"/>
    <xf numFmtId="0" fontId="0" fillId="0" borderId="0" xfId="0" applyFill="1" applyBorder="1" applyAlignment="1">
      <alignment horizontal="left"/>
    </xf>
    <xf numFmtId="0" fontId="0" fillId="0" borderId="0" xfId="0" applyBorder="1" applyAlignment="1">
      <alignment horizontal="left"/>
    </xf>
    <xf numFmtId="167" fontId="0" fillId="0" borderId="0" xfId="0" applyNumberFormat="1" applyAlignment="1">
      <alignment horizontal="left"/>
    </xf>
    <xf numFmtId="1" fontId="0" fillId="0" borderId="0" xfId="0" applyNumberFormat="1" applyAlignment="1">
      <alignment horizontal="left"/>
    </xf>
    <xf numFmtId="167" fontId="0" fillId="0" borderId="0" xfId="0" applyNumberFormat="1" applyFont="1" applyBorder="1" applyAlignment="1">
      <alignment horizontal="left"/>
    </xf>
    <xf numFmtId="0" fontId="0" fillId="4" borderId="0" xfId="0" applyFill="1" applyAlignment="1">
      <alignment horizontal="left"/>
    </xf>
    <xf numFmtId="0" fontId="0" fillId="4" borderId="0" xfId="0" applyFill="1" applyBorder="1" applyAlignment="1">
      <alignment horizontal="left"/>
    </xf>
    <xf numFmtId="0" fontId="0" fillId="4" borderId="0" xfId="0" applyFill="1"/>
    <xf numFmtId="0" fontId="0" fillId="4" borderId="0" xfId="0" applyFont="1" applyFill="1" applyAlignment="1">
      <alignment horizontal="left"/>
    </xf>
    <xf numFmtId="0" fontId="0" fillId="4" borderId="0" xfId="0" applyFill="1" applyBorder="1"/>
    <xf numFmtId="0" fontId="0" fillId="0" borderId="2" xfId="0" applyBorder="1" applyAlignment="1">
      <alignment horizontal="left"/>
    </xf>
    <xf numFmtId="164" fontId="0" fillId="0" borderId="0" xfId="0" applyNumberFormat="1" applyAlignment="1">
      <alignment horizontal="left"/>
    </xf>
    <xf numFmtId="164" fontId="0" fillId="0" borderId="2" xfId="0" applyNumberFormat="1" applyBorder="1" applyAlignment="1">
      <alignment horizontal="left"/>
    </xf>
    <xf numFmtId="167" fontId="0" fillId="0" borderId="0" xfId="0" applyNumberFormat="1" applyFont="1" applyFill="1" applyBorder="1"/>
    <xf numFmtId="2" fontId="0" fillId="0" borderId="0" xfId="0" applyNumberFormat="1" applyAlignment="1">
      <alignment horizontal="left"/>
    </xf>
    <xf numFmtId="0" fontId="0" fillId="4" borderId="0" xfId="0" applyFill="1" applyAlignment="1">
      <alignment horizontal="left" vertical="top"/>
    </xf>
    <xf numFmtId="0" fontId="0" fillId="4" borderId="0" xfId="0" applyFill="1" applyBorder="1" applyAlignment="1">
      <alignment horizontal="left" vertical="top"/>
    </xf>
    <xf numFmtId="0" fontId="0" fillId="0" borderId="0" xfId="0" applyFont="1" applyFill="1" applyBorder="1" applyAlignment="1">
      <alignment horizontal="left" vertical="top"/>
    </xf>
    <xf numFmtId="9" fontId="0" fillId="0" borderId="0" xfId="0" applyNumberFormat="1" applyAlignment="1">
      <alignment horizontal="left"/>
    </xf>
    <xf numFmtId="2" fontId="0" fillId="0" borderId="2" xfId="0" applyNumberFormat="1" applyBorder="1" applyAlignment="1">
      <alignment horizontal="left"/>
    </xf>
    <xf numFmtId="164" fontId="0" fillId="0" borderId="2" xfId="0" applyNumberFormat="1" applyBorder="1" applyAlignment="1">
      <alignment horizontal="left" vertical="top"/>
    </xf>
    <xf numFmtId="167" fontId="0" fillId="0" borderId="2" xfId="0" applyNumberFormat="1" applyBorder="1" applyAlignment="1">
      <alignment horizontal="left" vertical="top"/>
    </xf>
    <xf numFmtId="0" fontId="0" fillId="0" borderId="0" xfId="0" applyBorder="1" applyAlignment="1"/>
    <xf numFmtId="0" fontId="5" fillId="0" borderId="0" xfId="0" applyFont="1" applyBorder="1"/>
    <xf numFmtId="0" fontId="1" fillId="0" borderId="0" xfId="0" applyFont="1" applyBorder="1" applyAlignment="1">
      <alignment vertical="top" wrapText="1"/>
    </xf>
    <xf numFmtId="164" fontId="0" fillId="0" borderId="0" xfId="0" applyNumberFormat="1"/>
    <xf numFmtId="4" fontId="0" fillId="0" borderId="0" xfId="0" applyNumberFormat="1" applyAlignment="1">
      <alignment horizontal="right"/>
    </xf>
    <xf numFmtId="4" fontId="0" fillId="4" borderId="0" xfId="0" applyNumberFormat="1" applyFill="1"/>
    <xf numFmtId="49" fontId="0" fillId="0" borderId="0" xfId="0" applyNumberFormat="1" applyFill="1" applyBorder="1" applyAlignment="1">
      <alignment horizontal="left" vertical="top"/>
    </xf>
    <xf numFmtId="49" fontId="6"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xf>
    <xf numFmtId="49" fontId="0" fillId="4" borderId="0" xfId="0" applyNumberFormat="1" applyFill="1" applyBorder="1" applyAlignment="1">
      <alignment horizontal="left" vertical="top"/>
    </xf>
    <xf numFmtId="167" fontId="6" fillId="0" borderId="0" xfId="0" applyNumberFormat="1" applyFont="1" applyFill="1" applyBorder="1" applyAlignment="1">
      <alignment horizontal="left" vertical="top"/>
    </xf>
    <xf numFmtId="49" fontId="2" fillId="0" borderId="0" xfId="0" applyNumberFormat="1" applyFont="1" applyAlignment="1">
      <alignment horizontal="left" vertical="top"/>
    </xf>
    <xf numFmtId="167" fontId="9" fillId="0" borderId="0" xfId="0" applyNumberFormat="1" applyFont="1" applyFill="1" applyBorder="1" applyAlignment="1">
      <alignment horizontal="left" vertical="top"/>
    </xf>
    <xf numFmtId="49" fontId="9" fillId="0" borderId="0" xfId="0" applyNumberFormat="1" applyFont="1" applyAlignment="1">
      <alignment horizontal="left" vertical="top"/>
    </xf>
    <xf numFmtId="49" fontId="9"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0" xfId="0" applyNumberFormat="1" applyFill="1" applyBorder="1" applyAlignment="1">
      <alignment horizontal="right" vertical="top"/>
    </xf>
    <xf numFmtId="49" fontId="0" fillId="0" borderId="0" xfId="0" applyNumberFormat="1" applyAlignment="1">
      <alignment horizontal="right" vertical="top"/>
    </xf>
    <xf numFmtId="49" fontId="0" fillId="4" borderId="0" xfId="0" applyNumberFormat="1" applyFill="1" applyBorder="1" applyAlignment="1">
      <alignment horizontal="right" vertical="top"/>
    </xf>
    <xf numFmtId="2" fontId="6" fillId="0" borderId="0" xfId="0" applyNumberFormat="1" applyFont="1" applyAlignment="1">
      <alignment horizontal="left" vertical="top"/>
    </xf>
    <xf numFmtId="164" fontId="6" fillId="0" borderId="0" xfId="0" applyNumberFormat="1" applyFont="1" applyAlignment="1">
      <alignment horizontal="left" vertical="top"/>
    </xf>
    <xf numFmtId="2" fontId="0" fillId="0" borderId="0" xfId="0" applyNumberFormat="1" applyAlignment="1">
      <alignment horizontal="left" vertical="top"/>
    </xf>
    <xf numFmtId="49" fontId="2" fillId="0" borderId="0" xfId="0" applyNumberFormat="1" applyFont="1" applyBorder="1" applyAlignment="1">
      <alignment horizontal="left" vertical="top"/>
    </xf>
    <xf numFmtId="49" fontId="0" fillId="4" borderId="0" xfId="0" applyNumberFormat="1" applyFill="1" applyAlignment="1">
      <alignment horizontal="left" vertical="top"/>
    </xf>
    <xf numFmtId="164" fontId="0" fillId="4" borderId="0" xfId="0" applyNumberFormat="1" applyFill="1" applyAlignment="1">
      <alignment horizontal="left" vertical="top"/>
    </xf>
    <xf numFmtId="164" fontId="2" fillId="0" borderId="0" xfId="0" applyNumberFormat="1" applyFont="1" applyFill="1" applyBorder="1" applyAlignment="1">
      <alignment horizontal="left" vertical="top"/>
    </xf>
    <xf numFmtId="49" fontId="0" fillId="0" borderId="2" xfId="0" applyNumberFormat="1" applyFont="1" applyFill="1" applyBorder="1" applyAlignment="1">
      <alignment horizontal="right" vertical="top"/>
    </xf>
    <xf numFmtId="2" fontId="0" fillId="0" borderId="0" xfId="0" applyNumberFormat="1" applyFont="1" applyBorder="1" applyAlignment="1">
      <alignment horizontal="left" vertical="top"/>
    </xf>
    <xf numFmtId="49" fontId="10" fillId="0" borderId="0" xfId="0" applyNumberFormat="1" applyFont="1" applyAlignment="1">
      <alignment horizontal="left" vertical="top"/>
    </xf>
    <xf numFmtId="49" fontId="0" fillId="4" borderId="0" xfId="0" applyNumberFormat="1" applyFill="1" applyAlignment="1">
      <alignment horizontal="right" vertical="top"/>
    </xf>
    <xf numFmtId="1" fontId="0" fillId="0" borderId="0" xfId="0" applyNumberFormat="1" applyAlignment="1">
      <alignment horizontal="left" vertical="top"/>
    </xf>
    <xf numFmtId="164" fontId="0" fillId="0" borderId="2" xfId="0" applyNumberFormat="1" applyBorder="1" applyAlignment="1">
      <alignment horizontal="right" vertical="top"/>
    </xf>
    <xf numFmtId="164" fontId="0" fillId="0" borderId="0" xfId="0" applyNumberFormat="1" applyBorder="1" applyAlignment="1">
      <alignment horizontal="right" vertical="top"/>
    </xf>
    <xf numFmtId="2" fontId="9" fillId="0" borderId="0" xfId="0" applyNumberFormat="1" applyFont="1" applyFill="1" applyBorder="1" applyAlignment="1">
      <alignment horizontal="left" vertical="top"/>
    </xf>
    <xf numFmtId="2" fontId="9" fillId="0" borderId="0" xfId="0" quotePrefix="1" applyNumberFormat="1" applyFont="1" applyFill="1" applyBorder="1" applyAlignment="1">
      <alignment horizontal="left" vertical="top"/>
    </xf>
    <xf numFmtId="0" fontId="9" fillId="0" borderId="0" xfId="0" applyFont="1" applyAlignment="1"/>
    <xf numFmtId="49" fontId="9" fillId="4" borderId="0" xfId="0" applyNumberFormat="1" applyFont="1" applyFill="1" applyAlignment="1">
      <alignment horizontal="left" vertical="top"/>
    </xf>
    <xf numFmtId="0" fontId="6" fillId="0" borderId="0" xfId="0" applyNumberFormat="1" applyFont="1" applyAlignment="1">
      <alignment horizontal="left" vertical="top"/>
    </xf>
    <xf numFmtId="49" fontId="0" fillId="0" borderId="0" xfId="0" applyNumberFormat="1" applyFont="1" applyAlignment="1">
      <alignment horizontal="left" vertical="top"/>
    </xf>
    <xf numFmtId="2" fontId="0" fillId="0" borderId="2" xfId="0" applyNumberFormat="1" applyFont="1" applyFill="1" applyBorder="1" applyAlignment="1">
      <alignment horizontal="left" vertical="top"/>
    </xf>
    <xf numFmtId="164" fontId="0" fillId="0" borderId="0" xfId="0" applyNumberFormat="1" applyBorder="1" applyAlignment="1">
      <alignment horizontal="left" vertical="top"/>
    </xf>
    <xf numFmtId="49" fontId="12" fillId="0" borderId="0" xfId="0" applyNumberFormat="1" applyFont="1" applyAlignment="1">
      <alignment horizontal="left" vertical="top"/>
    </xf>
    <xf numFmtId="49" fontId="13" fillId="0" borderId="0" xfId="0" applyNumberFormat="1" applyFont="1" applyAlignment="1">
      <alignment horizontal="left" vertical="top"/>
    </xf>
    <xf numFmtId="49" fontId="13" fillId="4" borderId="0" xfId="0" applyNumberFormat="1" applyFont="1" applyFill="1" applyAlignment="1">
      <alignment horizontal="left" vertical="top"/>
    </xf>
    <xf numFmtId="2" fontId="13" fillId="0" borderId="0" xfId="0" applyNumberFormat="1" applyFont="1" applyAlignment="1">
      <alignment horizontal="left" vertical="top"/>
    </xf>
    <xf numFmtId="168" fontId="0" fillId="0" borderId="0" xfId="0" applyNumberFormat="1" applyAlignment="1">
      <alignment horizontal="left" vertical="top"/>
    </xf>
    <xf numFmtId="49" fontId="14" fillId="0" borderId="0" xfId="0" applyNumberFormat="1" applyFont="1" applyAlignment="1">
      <alignment horizontal="left" vertical="top"/>
    </xf>
    <xf numFmtId="0" fontId="5" fillId="0" borderId="0" xfId="0" applyFont="1" applyAlignment="1">
      <alignment horizontal="left" vertical="center"/>
    </xf>
    <xf numFmtId="15" fontId="0" fillId="0" borderId="0" xfId="0" applyNumberFormat="1" applyAlignment="1">
      <alignment horizontal="left" vertical="top"/>
    </xf>
    <xf numFmtId="0" fontId="0" fillId="4" borderId="5" xfId="0" applyFill="1" applyBorder="1" applyAlignment="1">
      <alignment horizontal="right" vertical="top"/>
    </xf>
    <xf numFmtId="164" fontId="2" fillId="4" borderId="6" xfId="0" applyNumberFormat="1" applyFont="1" applyFill="1" applyBorder="1" applyAlignment="1">
      <alignment horizontal="center" vertical="top"/>
    </xf>
    <xf numFmtId="0" fontId="0" fillId="4" borderId="7" xfId="0" applyFill="1" applyBorder="1" applyAlignment="1">
      <alignment horizontal="left" vertical="top"/>
    </xf>
    <xf numFmtId="0" fontId="0" fillId="4" borderId="8" xfId="0" applyFill="1" applyBorder="1" applyAlignment="1">
      <alignment horizontal="right" vertical="top"/>
    </xf>
    <xf numFmtId="164" fontId="2" fillId="4" borderId="9" xfId="0" applyNumberFormat="1" applyFont="1" applyFill="1" applyBorder="1" applyAlignment="1">
      <alignment horizontal="center" vertical="top"/>
    </xf>
    <xf numFmtId="0" fontId="0" fillId="4" borderId="10" xfId="0" applyFill="1" applyBorder="1" applyAlignment="1">
      <alignment horizontal="left" vertical="top"/>
    </xf>
    <xf numFmtId="0" fontId="0" fillId="3" borderId="5" xfId="0" applyFill="1" applyBorder="1" applyAlignment="1">
      <alignment horizontal="right" vertical="top"/>
    </xf>
    <xf numFmtId="164" fontId="2" fillId="3" borderId="6" xfId="0" applyNumberFormat="1" applyFont="1" applyFill="1" applyBorder="1" applyAlignment="1">
      <alignment horizontal="center" vertical="top"/>
    </xf>
    <xf numFmtId="0" fontId="0" fillId="3" borderId="7" xfId="0" applyFill="1" applyBorder="1" applyAlignment="1">
      <alignment horizontal="left" vertical="top"/>
    </xf>
    <xf numFmtId="0" fontId="0" fillId="3" borderId="8" xfId="0" applyFill="1" applyBorder="1" applyAlignment="1">
      <alignment horizontal="right" vertical="top"/>
    </xf>
    <xf numFmtId="164" fontId="2" fillId="3" borderId="9" xfId="0" applyNumberFormat="1" applyFont="1" applyFill="1" applyBorder="1" applyAlignment="1">
      <alignment horizontal="center" vertical="top"/>
    </xf>
    <xf numFmtId="0" fontId="0" fillId="3" borderId="10" xfId="0" applyFill="1" applyBorder="1" applyAlignment="1">
      <alignment horizontal="left" vertical="top"/>
    </xf>
    <xf numFmtId="0" fontId="0" fillId="2" borderId="5" xfId="0" applyFill="1" applyBorder="1" applyAlignment="1">
      <alignment horizontal="right" vertical="top"/>
    </xf>
    <xf numFmtId="164" fontId="2" fillId="2" borderId="6" xfId="0" applyNumberFormat="1" applyFont="1" applyFill="1" applyBorder="1" applyAlignment="1">
      <alignment horizontal="center" vertical="top"/>
    </xf>
    <xf numFmtId="0" fontId="0" fillId="2" borderId="7" xfId="0" applyFill="1" applyBorder="1" applyAlignment="1">
      <alignment horizontal="left" vertical="top"/>
    </xf>
    <xf numFmtId="0" fontId="0" fillId="2" borderId="8" xfId="0" applyFill="1" applyBorder="1" applyAlignment="1">
      <alignment horizontal="right" vertical="top"/>
    </xf>
    <xf numFmtId="164" fontId="2" fillId="2" borderId="9" xfId="0" applyNumberFormat="1" applyFont="1" applyFill="1" applyBorder="1" applyAlignment="1">
      <alignment horizontal="center" vertical="top"/>
    </xf>
    <xf numFmtId="0" fontId="0" fillId="2" borderId="10" xfId="0" applyFill="1" applyBorder="1" applyAlignment="1">
      <alignment horizontal="left" vertical="top"/>
    </xf>
    <xf numFmtId="49" fontId="0" fillId="2" borderId="0" xfId="0" applyNumberFormat="1" applyFill="1" applyAlignment="1">
      <alignment horizontal="left" vertical="top"/>
    </xf>
    <xf numFmtId="164" fontId="0" fillId="2" borderId="0" xfId="0" applyNumberFormat="1" applyFill="1" applyAlignment="1">
      <alignment horizontal="left" vertical="top"/>
    </xf>
    <xf numFmtId="166" fontId="0" fillId="0" borderId="0" xfId="0" applyNumberFormat="1" applyFill="1" applyBorder="1" applyAlignment="1">
      <alignment horizontal="left" vertical="top" wrapText="1"/>
    </xf>
    <xf numFmtId="165" fontId="0" fillId="0" borderId="0" xfId="0" applyNumberFormat="1" applyBorder="1" applyAlignment="1">
      <alignment horizontal="left" vertical="top"/>
    </xf>
    <xf numFmtId="166" fontId="0" fillId="0" borderId="0" xfId="0" applyNumberFormat="1" applyBorder="1" applyAlignment="1">
      <alignment horizontal="left"/>
    </xf>
    <xf numFmtId="2" fontId="0" fillId="0" borderId="0" xfId="0" applyNumberFormat="1" applyBorder="1" applyAlignment="1">
      <alignment horizontal="right"/>
    </xf>
    <xf numFmtId="2" fontId="0" fillId="0" borderId="0" xfId="0" applyNumberFormat="1" applyBorder="1"/>
    <xf numFmtId="164" fontId="0" fillId="0" borderId="0" xfId="0" applyNumberFormat="1" applyBorder="1"/>
    <xf numFmtId="4" fontId="0" fillId="0" borderId="0" xfId="0" applyNumberFormat="1" applyFill="1" applyBorder="1"/>
    <xf numFmtId="166" fontId="0" fillId="0" borderId="0" xfId="0" applyNumberFormat="1" applyFill="1" applyBorder="1"/>
    <xf numFmtId="0" fontId="4" fillId="0" borderId="0" xfId="0" applyFont="1" applyFill="1" applyBorder="1"/>
    <xf numFmtId="164" fontId="8" fillId="0" borderId="0" xfId="0" applyNumberFormat="1" applyFont="1" applyFill="1" applyBorder="1"/>
    <xf numFmtId="167" fontId="0" fillId="0" borderId="0" xfId="0" applyNumberFormat="1" applyFill="1" applyBorder="1"/>
    <xf numFmtId="0" fontId="0" fillId="0" borderId="0" xfId="0" applyFill="1" applyBorder="1" applyAlignment="1">
      <alignment horizontal="right"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I37"/>
  <sheetViews>
    <sheetView topLeftCell="A4" workbookViewId="0">
      <selection activeCell="K22" sqref="K22"/>
    </sheetView>
  </sheetViews>
  <sheetFormatPr defaultColWidth="11.5546875" defaultRowHeight="14.4" x14ac:dyDescent="0.3"/>
  <cols>
    <col min="2" max="2" width="11.6640625" customWidth="1"/>
    <col min="3" max="3" width="14.33203125" customWidth="1"/>
  </cols>
  <sheetData>
    <row r="5" spans="2:9" x14ac:dyDescent="0.3">
      <c r="I5" s="131">
        <v>44455</v>
      </c>
    </row>
    <row r="6" spans="2:9" ht="18" x14ac:dyDescent="0.3">
      <c r="B6" s="129" t="s">
        <v>155</v>
      </c>
      <c r="I6" s="2" t="s">
        <v>159</v>
      </c>
    </row>
    <row r="7" spans="2:9" x14ac:dyDescent="0.3">
      <c r="B7" s="5"/>
    </row>
    <row r="8" spans="2:9" x14ac:dyDescent="0.3">
      <c r="B8" s="5" t="s">
        <v>156</v>
      </c>
    </row>
    <row r="9" spans="2:9" x14ac:dyDescent="0.3">
      <c r="B9" s="5"/>
    </row>
    <row r="10" spans="2:9" x14ac:dyDescent="0.3">
      <c r="B10" s="130" t="s">
        <v>157</v>
      </c>
    </row>
    <row r="12" spans="2:9" x14ac:dyDescent="0.3">
      <c r="B12" t="s">
        <v>160</v>
      </c>
    </row>
    <row r="13" spans="2:9" x14ac:dyDescent="0.3">
      <c r="B13" t="s">
        <v>161</v>
      </c>
    </row>
    <row r="14" spans="2:9" x14ac:dyDescent="0.3">
      <c r="B14" t="s">
        <v>162</v>
      </c>
    </row>
    <row r="15" spans="2:9" x14ac:dyDescent="0.3">
      <c r="B15" t="s">
        <v>163</v>
      </c>
    </row>
    <row r="17" spans="2:5" x14ac:dyDescent="0.3">
      <c r="B17" t="s">
        <v>164</v>
      </c>
    </row>
    <row r="20" spans="2:5" x14ac:dyDescent="0.3">
      <c r="B20" s="15" t="s">
        <v>166</v>
      </c>
    </row>
    <row r="21" spans="2:5" ht="15" thickBot="1" x14ac:dyDescent="0.35"/>
    <row r="22" spans="2:5" x14ac:dyDescent="0.3">
      <c r="C22" s="132" t="s">
        <v>86</v>
      </c>
      <c r="D22" s="133">
        <f>'Overview &amp; Results'!D39</f>
        <v>93.279016201644552</v>
      </c>
      <c r="E22" s="134" t="s">
        <v>165</v>
      </c>
    </row>
    <row r="23" spans="2:5" ht="15" thickBot="1" x14ac:dyDescent="0.35">
      <c r="C23" s="135" t="s">
        <v>87</v>
      </c>
      <c r="D23" s="136">
        <f>'Overview &amp; Results'!E39</f>
        <v>95.260993199193194</v>
      </c>
      <c r="E23" s="137" t="s">
        <v>165</v>
      </c>
    </row>
    <row r="24" spans="2:5" x14ac:dyDescent="0.3">
      <c r="C24" s="86"/>
    </row>
    <row r="25" spans="2:5" x14ac:dyDescent="0.3">
      <c r="C25" s="86"/>
    </row>
    <row r="26" spans="2:5" x14ac:dyDescent="0.3">
      <c r="B26" s="15" t="s">
        <v>167</v>
      </c>
      <c r="C26" s="1"/>
      <c r="D26" s="1"/>
      <c r="E26" s="1"/>
    </row>
    <row r="27" spans="2:5" ht="15" thickBot="1" x14ac:dyDescent="0.35">
      <c r="B27" s="1"/>
      <c r="C27" s="1"/>
      <c r="D27" s="1"/>
      <c r="E27" s="1"/>
    </row>
    <row r="28" spans="2:5" x14ac:dyDescent="0.3">
      <c r="B28" s="1"/>
      <c r="C28" s="138" t="s">
        <v>86</v>
      </c>
      <c r="D28" s="139">
        <f>'Overview &amp; Results'!F39</f>
        <v>26.016313782746163</v>
      </c>
      <c r="E28" s="140" t="s">
        <v>165</v>
      </c>
    </row>
    <row r="29" spans="2:5" ht="15" thickBot="1" x14ac:dyDescent="0.35">
      <c r="B29" s="1"/>
      <c r="C29" s="141" t="s">
        <v>87</v>
      </c>
      <c r="D29" s="142">
        <f>'Overview &amp; Results'!G39</f>
        <v>26.853706139401964</v>
      </c>
      <c r="E29" s="143" t="s">
        <v>165</v>
      </c>
    </row>
    <row r="30" spans="2:5" x14ac:dyDescent="0.3">
      <c r="B30" s="1"/>
      <c r="C30" s="86"/>
      <c r="D30" s="1"/>
      <c r="E30" s="1"/>
    </row>
    <row r="31" spans="2:5" x14ac:dyDescent="0.3">
      <c r="B31" s="1"/>
      <c r="C31" s="86"/>
      <c r="D31" s="1"/>
      <c r="E31" s="1"/>
    </row>
    <row r="32" spans="2:5" x14ac:dyDescent="0.3">
      <c r="B32" s="15" t="s">
        <v>168</v>
      </c>
      <c r="C32" s="1"/>
      <c r="D32" s="1"/>
      <c r="E32" s="1"/>
    </row>
    <row r="33" spans="2:5" ht="15" thickBot="1" x14ac:dyDescent="0.35">
      <c r="B33" s="1"/>
      <c r="C33" s="1"/>
      <c r="D33" s="1"/>
      <c r="E33" s="1"/>
    </row>
    <row r="34" spans="2:5" x14ac:dyDescent="0.3">
      <c r="B34" s="1"/>
      <c r="C34" s="144" t="s">
        <v>86</v>
      </c>
      <c r="D34" s="145">
        <f>'Overview &amp; Results'!E52</f>
        <v>67.586523802823876</v>
      </c>
      <c r="E34" s="146" t="s">
        <v>165</v>
      </c>
    </row>
    <row r="35" spans="2:5" ht="15" thickBot="1" x14ac:dyDescent="0.35">
      <c r="B35" s="1"/>
      <c r="C35" s="147" t="s">
        <v>87</v>
      </c>
      <c r="D35" s="148">
        <f>'Overview &amp; Results'!D52</f>
        <v>74.523443294244089</v>
      </c>
      <c r="E35" s="149" t="s">
        <v>165</v>
      </c>
    </row>
    <row r="36" spans="2:5" x14ac:dyDescent="0.3">
      <c r="C36" s="86"/>
    </row>
    <row r="37" spans="2:5" x14ac:dyDescent="0.3">
      <c r="C37" s="56" t="s">
        <v>169</v>
      </c>
    </row>
  </sheetData>
  <pageMargins left="0.7" right="0.7" top="0.78740157499999996" bottom="0.78740157499999996"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37"/>
  <sheetViews>
    <sheetView workbookViewId="0">
      <selection activeCell="D2" sqref="D2"/>
    </sheetView>
  </sheetViews>
  <sheetFormatPr defaultColWidth="11.44140625" defaultRowHeight="14.4" x14ac:dyDescent="0.3"/>
  <cols>
    <col min="1" max="16384" width="11.44140625" style="1"/>
  </cols>
  <sheetData>
    <row r="2" spans="1:12" x14ac:dyDescent="0.3">
      <c r="B2" s="3" t="s">
        <v>51</v>
      </c>
      <c r="C2" s="2"/>
      <c r="D2" s="30" t="s">
        <v>52</v>
      </c>
    </row>
    <row r="3" spans="1:12" x14ac:dyDescent="0.3">
      <c r="B3" s="2"/>
      <c r="C3" s="2"/>
      <c r="D3" s="2"/>
    </row>
    <row r="4" spans="1:12" x14ac:dyDescent="0.3">
      <c r="B4" s="15" t="s">
        <v>37</v>
      </c>
    </row>
    <row r="6" spans="1:12" x14ac:dyDescent="0.3">
      <c r="A6" s="17"/>
      <c r="B6" s="47"/>
      <c r="C6" s="1" t="s">
        <v>71</v>
      </c>
      <c r="D6" s="50"/>
      <c r="E6" s="17"/>
      <c r="F6" s="17"/>
      <c r="G6" s="17"/>
      <c r="H6" s="17"/>
      <c r="I6" s="17"/>
      <c r="J6" s="17"/>
      <c r="K6" s="17"/>
      <c r="L6" s="17"/>
    </row>
    <row r="7" spans="1:12" x14ac:dyDescent="0.3">
      <c r="A7" s="17"/>
      <c r="B7" s="17"/>
      <c r="C7" s="38"/>
      <c r="D7" s="17"/>
      <c r="E7" s="17"/>
      <c r="F7" s="17"/>
      <c r="G7" s="17"/>
      <c r="H7" s="17"/>
      <c r="I7" s="17"/>
      <c r="J7" s="17"/>
      <c r="K7" s="17"/>
      <c r="L7" s="17"/>
    </row>
    <row r="8" spans="1:12" x14ac:dyDescent="0.3">
      <c r="A8" s="17"/>
      <c r="B8" s="60" t="s">
        <v>42</v>
      </c>
      <c r="E8" s="17"/>
      <c r="F8" s="17"/>
      <c r="G8" s="17"/>
      <c r="H8" s="17"/>
      <c r="I8" s="17"/>
      <c r="J8" s="17"/>
      <c r="K8" s="17"/>
      <c r="L8" s="17"/>
    </row>
    <row r="9" spans="1:12" x14ac:dyDescent="0.3">
      <c r="A9" s="17"/>
      <c r="F9" s="17"/>
      <c r="G9" s="17"/>
      <c r="H9" s="17"/>
      <c r="I9" s="17"/>
      <c r="J9" s="17"/>
      <c r="K9" s="17"/>
      <c r="L9" s="17"/>
    </row>
    <row r="10" spans="1:12" x14ac:dyDescent="0.3">
      <c r="A10" s="17"/>
      <c r="C10" s="66" t="s">
        <v>85</v>
      </c>
      <c r="D10" s="67" t="s">
        <v>84</v>
      </c>
      <c r="E10" s="70" t="s">
        <v>33</v>
      </c>
      <c r="F10" s="17"/>
      <c r="G10" s="17"/>
      <c r="H10" s="17"/>
      <c r="I10" s="17"/>
      <c r="J10" s="17"/>
      <c r="K10" s="17"/>
      <c r="L10" s="17"/>
    </row>
    <row r="11" spans="1:12" x14ac:dyDescent="0.3">
      <c r="A11" s="17"/>
      <c r="C11" s="62">
        <v>2017</v>
      </c>
      <c r="D11" s="42">
        <v>0.36499999999999999</v>
      </c>
      <c r="E11" s="23" t="s">
        <v>35</v>
      </c>
      <c r="F11" s="17"/>
      <c r="G11" s="17"/>
      <c r="H11" s="17"/>
      <c r="I11" s="17"/>
      <c r="J11" s="17"/>
      <c r="K11" s="17"/>
      <c r="L11" s="17"/>
    </row>
    <row r="12" spans="1:12" x14ac:dyDescent="0.3">
      <c r="A12" s="17"/>
      <c r="C12" s="42">
        <v>2018</v>
      </c>
      <c r="D12" s="63">
        <v>0.44300000000000006</v>
      </c>
      <c r="E12" s="17" t="s">
        <v>95</v>
      </c>
      <c r="F12" s="17"/>
      <c r="G12" s="17"/>
      <c r="H12" s="17"/>
      <c r="I12" s="17"/>
      <c r="J12" s="17"/>
      <c r="K12" s="17"/>
      <c r="L12" s="17"/>
    </row>
    <row r="13" spans="1:12" x14ac:dyDescent="0.3">
      <c r="A13" s="17"/>
      <c r="C13" s="42">
        <v>2018</v>
      </c>
      <c r="D13" s="63">
        <v>0.34</v>
      </c>
      <c r="E13" s="17" t="s">
        <v>94</v>
      </c>
      <c r="F13" s="17"/>
      <c r="G13" s="17"/>
      <c r="H13" s="17"/>
      <c r="I13" s="17"/>
      <c r="J13" s="17"/>
      <c r="K13" s="17"/>
      <c r="L13" s="17"/>
    </row>
    <row r="14" spans="1:12" x14ac:dyDescent="0.3">
      <c r="A14" s="17"/>
      <c r="C14" s="64">
        <v>2019</v>
      </c>
      <c r="D14" s="63">
        <f>D13</f>
        <v>0.34</v>
      </c>
      <c r="E14" s="17" t="s">
        <v>93</v>
      </c>
      <c r="F14" s="17"/>
      <c r="G14" s="17"/>
      <c r="H14" s="17"/>
      <c r="I14" s="17"/>
      <c r="J14" s="17"/>
      <c r="K14" s="17"/>
      <c r="L14" s="17"/>
    </row>
    <row r="15" spans="1:12" x14ac:dyDescent="0.3">
      <c r="A15" s="17"/>
      <c r="B15" s="20"/>
      <c r="C15" s="42" t="s">
        <v>82</v>
      </c>
      <c r="D15" s="42" t="s">
        <v>82</v>
      </c>
      <c r="E15" s="17"/>
      <c r="G15" s="17"/>
      <c r="H15" s="17"/>
      <c r="I15" s="17"/>
      <c r="J15" s="17"/>
      <c r="K15" s="17"/>
      <c r="L15" s="17"/>
    </row>
    <row r="16" spans="1:12" x14ac:dyDescent="0.3">
      <c r="A16" s="17"/>
      <c r="B16" s="20"/>
      <c r="C16" s="42">
        <v>2024</v>
      </c>
      <c r="D16" s="63">
        <v>0.4</v>
      </c>
      <c r="E16" s="1" t="s">
        <v>46</v>
      </c>
      <c r="G16" s="17"/>
      <c r="H16" s="17"/>
      <c r="I16" s="17"/>
      <c r="J16" s="17"/>
      <c r="K16" s="17"/>
      <c r="L16" s="17"/>
    </row>
    <row r="17" spans="2:10" x14ac:dyDescent="0.3">
      <c r="C17" s="42">
        <v>2025</v>
      </c>
      <c r="D17" s="63">
        <v>0.4</v>
      </c>
      <c r="E17" s="23" t="s">
        <v>97</v>
      </c>
      <c r="J17" s="17"/>
    </row>
    <row r="18" spans="2:10" x14ac:dyDescent="0.3">
      <c r="J18" s="17"/>
    </row>
    <row r="19" spans="2:10" x14ac:dyDescent="0.3">
      <c r="B19" s="15" t="s">
        <v>80</v>
      </c>
      <c r="J19" s="17"/>
    </row>
    <row r="20" spans="2:10" x14ac:dyDescent="0.3">
      <c r="J20" s="17"/>
    </row>
    <row r="21" spans="2:10" x14ac:dyDescent="0.3">
      <c r="C21" s="66" t="s">
        <v>85</v>
      </c>
      <c r="D21" s="67" t="s">
        <v>84</v>
      </c>
      <c r="E21" s="68" t="s">
        <v>33</v>
      </c>
      <c r="J21" s="17"/>
    </row>
    <row r="22" spans="2:10" x14ac:dyDescent="0.3">
      <c r="C22" s="42">
        <v>2017</v>
      </c>
      <c r="D22" s="42">
        <v>0.128</v>
      </c>
      <c r="E22" s="1" t="s">
        <v>35</v>
      </c>
      <c r="J22" s="17"/>
    </row>
    <row r="23" spans="2:10" x14ac:dyDescent="0.3">
      <c r="C23" s="42">
        <v>2018</v>
      </c>
      <c r="D23" s="62">
        <v>0.13300000000000001</v>
      </c>
      <c r="E23" s="17" t="s">
        <v>35</v>
      </c>
      <c r="J23" s="17"/>
    </row>
    <row r="24" spans="2:10" x14ac:dyDescent="0.3">
      <c r="C24" s="42">
        <v>2019</v>
      </c>
      <c r="D24" s="65">
        <f>D14*D31</f>
        <v>0.10982673267326734</v>
      </c>
      <c r="E24" s="58" t="s">
        <v>96</v>
      </c>
    </row>
    <row r="25" spans="2:10" x14ac:dyDescent="0.3">
      <c r="C25" s="42" t="s">
        <v>82</v>
      </c>
      <c r="D25" s="42" t="s">
        <v>82</v>
      </c>
    </row>
    <row r="26" spans="2:10" x14ac:dyDescent="0.3">
      <c r="C26" s="42">
        <v>2025</v>
      </c>
      <c r="D26" s="63">
        <f>D17*D31</f>
        <v>0.12920792079207921</v>
      </c>
      <c r="E26" s="58" t="s">
        <v>96</v>
      </c>
    </row>
    <row r="28" spans="2:10" x14ac:dyDescent="0.3">
      <c r="B28" s="15" t="s">
        <v>89</v>
      </c>
    </row>
    <row r="30" spans="2:10" x14ac:dyDescent="0.3">
      <c r="C30" s="69" t="s">
        <v>88</v>
      </c>
      <c r="D30" s="66" t="s">
        <v>84</v>
      </c>
    </row>
    <row r="31" spans="2:10" x14ac:dyDescent="0.3">
      <c r="C31" s="42" t="s">
        <v>90</v>
      </c>
      <c r="D31" s="59">
        <f>SUM(D22:D23)/SUM(D11:D12)</f>
        <v>0.32301980198019803</v>
      </c>
    </row>
    <row r="33" spans="2:5" x14ac:dyDescent="0.3">
      <c r="B33" s="15" t="s">
        <v>79</v>
      </c>
    </row>
    <row r="35" spans="2:5" x14ac:dyDescent="0.3">
      <c r="C35" s="68"/>
      <c r="D35" s="68" t="s">
        <v>86</v>
      </c>
      <c r="E35" s="68" t="s">
        <v>87</v>
      </c>
    </row>
    <row r="36" spans="2:5" x14ac:dyDescent="0.3">
      <c r="C36" s="16" t="s">
        <v>42</v>
      </c>
      <c r="D36" s="63">
        <f>D17-D14</f>
        <v>0.06</v>
      </c>
      <c r="E36" s="63">
        <f>D36</f>
        <v>0.06</v>
      </c>
    </row>
    <row r="37" spans="2:5" x14ac:dyDescent="0.3">
      <c r="C37" s="16" t="s">
        <v>80</v>
      </c>
      <c r="D37" s="63">
        <f>D26-D24</f>
        <v>1.9381188118811871E-2</v>
      </c>
      <c r="E37" s="63">
        <f>D37</f>
        <v>1.9381188118811871E-2</v>
      </c>
    </row>
  </sheetData>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K46"/>
  <sheetViews>
    <sheetView workbookViewId="0">
      <selection activeCell="C7" sqref="C7"/>
    </sheetView>
  </sheetViews>
  <sheetFormatPr defaultColWidth="11.44140625" defaultRowHeight="14.4" x14ac:dyDescent="0.3"/>
  <cols>
    <col min="1" max="5" width="11.44140625" style="1"/>
    <col min="6" max="7" width="12.6640625" style="1" bestFit="1" customWidth="1"/>
    <col min="8" max="16384" width="11.44140625" style="1"/>
  </cols>
  <sheetData>
    <row r="3" spans="1:11" x14ac:dyDescent="0.3">
      <c r="B3" s="15" t="s">
        <v>40</v>
      </c>
      <c r="D3" s="28" t="s">
        <v>43</v>
      </c>
    </row>
    <row r="4" spans="1:11" x14ac:dyDescent="0.3">
      <c r="B4" s="21"/>
      <c r="C4" s="21"/>
      <c r="D4" s="21"/>
      <c r="E4" s="21"/>
      <c r="F4" s="21"/>
      <c r="G4" s="21"/>
      <c r="H4" s="21"/>
    </row>
    <row r="5" spans="1:11" x14ac:dyDescent="0.3">
      <c r="B5" s="15" t="s">
        <v>37</v>
      </c>
      <c r="D5" s="23"/>
      <c r="E5" s="23"/>
      <c r="F5" s="23"/>
      <c r="G5" s="23"/>
      <c r="H5" s="23"/>
      <c r="I5" s="17"/>
      <c r="J5" s="17"/>
      <c r="K5" s="17"/>
    </row>
    <row r="6" spans="1:11" x14ac:dyDescent="0.3">
      <c r="D6" s="23"/>
      <c r="E6" s="23"/>
      <c r="F6" s="23"/>
      <c r="G6" s="23"/>
      <c r="H6" s="23"/>
      <c r="I6" s="17"/>
      <c r="J6" s="17"/>
      <c r="K6" s="17"/>
    </row>
    <row r="7" spans="1:11" x14ac:dyDescent="0.3">
      <c r="B7" s="15"/>
      <c r="C7" s="1" t="s">
        <v>72</v>
      </c>
      <c r="J7" s="17"/>
      <c r="K7" s="17"/>
    </row>
    <row r="8" spans="1:11" x14ac:dyDescent="0.3">
      <c r="J8" s="17"/>
      <c r="K8" s="17"/>
    </row>
    <row r="9" spans="1:11" x14ac:dyDescent="0.3">
      <c r="B9" s="60" t="s">
        <v>98</v>
      </c>
      <c r="H9" s="17"/>
      <c r="J9" s="17"/>
      <c r="K9" s="17"/>
    </row>
    <row r="10" spans="1:11" x14ac:dyDescent="0.3">
      <c r="H10" s="45"/>
      <c r="J10" s="17"/>
      <c r="K10" s="17"/>
    </row>
    <row r="11" spans="1:11" x14ac:dyDescent="0.3">
      <c r="C11" s="66" t="s">
        <v>85</v>
      </c>
      <c r="D11" s="67" t="s">
        <v>84</v>
      </c>
      <c r="E11" s="68" t="s">
        <v>33</v>
      </c>
      <c r="H11" s="45"/>
      <c r="J11" s="17"/>
      <c r="K11" s="17"/>
    </row>
    <row r="12" spans="1:11" x14ac:dyDescent="0.3">
      <c r="C12" s="42">
        <v>2016</v>
      </c>
      <c r="D12" s="42">
        <v>1.0509999999999999</v>
      </c>
      <c r="E12" s="42" t="s">
        <v>39</v>
      </c>
      <c r="H12" s="45"/>
      <c r="J12" s="17"/>
      <c r="K12" s="17"/>
    </row>
    <row r="13" spans="1:11" x14ac:dyDescent="0.3">
      <c r="A13" s="17"/>
      <c r="C13" s="62">
        <v>2017</v>
      </c>
      <c r="D13" s="42">
        <v>0.90300000000000002</v>
      </c>
      <c r="E13" s="61" t="s">
        <v>39</v>
      </c>
      <c r="H13" s="17"/>
      <c r="J13" s="17"/>
      <c r="K13" s="17"/>
    </row>
    <row r="14" spans="1:11" x14ac:dyDescent="0.3">
      <c r="A14" s="17"/>
      <c r="C14" s="42">
        <v>2018</v>
      </c>
      <c r="D14" s="63">
        <v>1.169</v>
      </c>
      <c r="E14" s="62" t="s">
        <v>39</v>
      </c>
      <c r="H14" s="17"/>
      <c r="J14" s="17"/>
      <c r="K14" s="17"/>
    </row>
    <row r="15" spans="1:11" x14ac:dyDescent="0.3">
      <c r="A15" s="17"/>
      <c r="C15" s="42">
        <v>2019</v>
      </c>
      <c r="D15" s="63">
        <v>1.1839999999999999</v>
      </c>
      <c r="E15" s="62" t="s">
        <v>39</v>
      </c>
      <c r="F15" s="17"/>
      <c r="H15" s="17"/>
      <c r="J15" s="17"/>
      <c r="K15" s="17"/>
    </row>
    <row r="16" spans="1:11" x14ac:dyDescent="0.3">
      <c r="A16" s="17"/>
      <c r="C16" s="64">
        <v>2020</v>
      </c>
      <c r="D16" s="63">
        <f>5.8-SUM(D12:D15)</f>
        <v>1.4929999999999994</v>
      </c>
      <c r="E16" s="62" t="s">
        <v>99</v>
      </c>
      <c r="H16" s="17"/>
    </row>
    <row r="17" spans="1:8" x14ac:dyDescent="0.3">
      <c r="A17" s="17"/>
      <c r="C17" s="44" t="s">
        <v>25</v>
      </c>
      <c r="D17" s="71">
        <v>5.8</v>
      </c>
      <c r="E17" s="61" t="s">
        <v>120</v>
      </c>
    </row>
    <row r="18" spans="1:8" ht="15.75" customHeight="1" x14ac:dyDescent="0.3">
      <c r="A18" s="17"/>
      <c r="H18" s="18"/>
    </row>
    <row r="19" spans="1:8" x14ac:dyDescent="0.3">
      <c r="A19" s="17"/>
      <c r="B19" s="60" t="s">
        <v>102</v>
      </c>
      <c r="E19" s="23"/>
    </row>
    <row r="20" spans="1:8" x14ac:dyDescent="0.3">
      <c r="A20" s="17"/>
      <c r="G20" s="20"/>
      <c r="H20" s="14"/>
    </row>
    <row r="21" spans="1:8" x14ac:dyDescent="0.3">
      <c r="A21" s="17"/>
      <c r="C21" s="68"/>
      <c r="D21" s="68" t="s">
        <v>86</v>
      </c>
      <c r="E21" s="70" t="s">
        <v>87</v>
      </c>
    </row>
    <row r="22" spans="1:8" x14ac:dyDescent="0.3">
      <c r="A22" s="17"/>
      <c r="C22" s="42">
        <v>2021</v>
      </c>
      <c r="D22" s="63">
        <v>2.3199999999999998</v>
      </c>
      <c r="E22" s="63">
        <v>1.7686666666666664</v>
      </c>
    </row>
    <row r="23" spans="1:8" x14ac:dyDescent="0.3">
      <c r="A23" s="17"/>
      <c r="C23" s="42">
        <v>2022</v>
      </c>
      <c r="D23" s="63">
        <v>2.3199999999999998</v>
      </c>
      <c r="E23" s="63">
        <v>2.0443333333333333</v>
      </c>
      <c r="F23" s="1" t="s">
        <v>100</v>
      </c>
    </row>
    <row r="24" spans="1:8" x14ac:dyDescent="0.3">
      <c r="A24" s="17"/>
      <c r="C24" s="42">
        <v>2023</v>
      </c>
      <c r="D24" s="63">
        <v>2.3199999999999998</v>
      </c>
      <c r="E24" s="63">
        <v>2.3200000000000003</v>
      </c>
      <c r="F24" s="1" t="s">
        <v>101</v>
      </c>
      <c r="H24" s="20"/>
    </row>
    <row r="25" spans="1:8" x14ac:dyDescent="0.3">
      <c r="A25" s="17"/>
      <c r="C25" s="42">
        <v>2024</v>
      </c>
      <c r="D25" s="63">
        <v>2.3199999999999998</v>
      </c>
      <c r="E25" s="63">
        <v>2.5956666666666672</v>
      </c>
    </row>
    <row r="26" spans="1:8" x14ac:dyDescent="0.3">
      <c r="A26" s="17"/>
      <c r="C26" s="42">
        <v>2025</v>
      </c>
      <c r="D26" s="63">
        <v>2.3199999999999998</v>
      </c>
      <c r="E26" s="63">
        <v>2.8713333333333342</v>
      </c>
      <c r="F26" s="17"/>
    </row>
    <row r="27" spans="1:8" x14ac:dyDescent="0.3">
      <c r="A27" s="17"/>
      <c r="C27" s="71" t="s">
        <v>25</v>
      </c>
      <c r="D27" s="71">
        <v>11.6</v>
      </c>
      <c r="E27" s="73">
        <v>11.6</v>
      </c>
      <c r="F27" s="62" t="s">
        <v>46</v>
      </c>
    </row>
    <row r="28" spans="1:8" x14ac:dyDescent="0.3">
      <c r="A28" s="17"/>
      <c r="C28" s="42"/>
      <c r="D28" s="63"/>
    </row>
    <row r="29" spans="1:8" x14ac:dyDescent="0.3">
      <c r="A29" s="17"/>
      <c r="B29" s="15" t="s">
        <v>80</v>
      </c>
    </row>
    <row r="30" spans="1:8" x14ac:dyDescent="0.3">
      <c r="A30" s="17"/>
      <c r="B30" s="27"/>
    </row>
    <row r="31" spans="1:8" x14ac:dyDescent="0.3">
      <c r="B31" s="35"/>
      <c r="C31" s="66" t="s">
        <v>85</v>
      </c>
      <c r="D31" s="67" t="s">
        <v>84</v>
      </c>
      <c r="E31" s="68" t="s">
        <v>33</v>
      </c>
    </row>
    <row r="32" spans="1:8" x14ac:dyDescent="0.3">
      <c r="B32" s="35"/>
      <c r="C32" s="42">
        <v>2019</v>
      </c>
      <c r="D32" s="42">
        <v>0.47299999999999998</v>
      </c>
      <c r="E32" s="1" t="s">
        <v>39</v>
      </c>
    </row>
    <row r="33" spans="2:8" x14ac:dyDescent="0.3">
      <c r="C33" s="42"/>
      <c r="D33" s="42"/>
    </row>
    <row r="34" spans="2:8" x14ac:dyDescent="0.3">
      <c r="C34" s="68"/>
      <c r="D34" s="68" t="s">
        <v>86</v>
      </c>
      <c r="E34" s="70" t="s">
        <v>87</v>
      </c>
      <c r="F34" s="68" t="s">
        <v>33</v>
      </c>
    </row>
    <row r="35" spans="2:8" x14ac:dyDescent="0.3">
      <c r="C35" s="42">
        <v>2025</v>
      </c>
      <c r="D35" s="63">
        <f>D26*D40</f>
        <v>1.1599999999999999</v>
      </c>
      <c r="E35" s="74">
        <f>E26*D40</f>
        <v>1.4356666666666671</v>
      </c>
      <c r="F35" s="1" t="s">
        <v>104</v>
      </c>
    </row>
    <row r="37" spans="2:8" x14ac:dyDescent="0.3">
      <c r="B37" s="15" t="s">
        <v>105</v>
      </c>
    </row>
    <row r="38" spans="2:8" x14ac:dyDescent="0.3">
      <c r="B38" s="20"/>
    </row>
    <row r="39" spans="2:8" x14ac:dyDescent="0.3">
      <c r="B39" s="20"/>
      <c r="C39" s="69" t="s">
        <v>88</v>
      </c>
      <c r="D39" s="66" t="s">
        <v>84</v>
      </c>
    </row>
    <row r="40" spans="2:8" x14ac:dyDescent="0.3">
      <c r="C40" s="42" t="s">
        <v>103</v>
      </c>
      <c r="D40" s="79">
        <v>0.5</v>
      </c>
      <c r="E40" s="1" t="s">
        <v>46</v>
      </c>
      <c r="G40" s="23"/>
      <c r="H40" s="27"/>
    </row>
    <row r="41" spans="2:8" x14ac:dyDescent="0.3">
      <c r="G41" s="23"/>
      <c r="H41" s="34"/>
    </row>
    <row r="42" spans="2:8" x14ac:dyDescent="0.3">
      <c r="B42" s="15" t="s">
        <v>79</v>
      </c>
      <c r="G42" s="23"/>
      <c r="H42" s="34"/>
    </row>
    <row r="44" spans="2:8" x14ac:dyDescent="0.3">
      <c r="C44" s="68"/>
      <c r="D44" s="68" t="s">
        <v>86</v>
      </c>
      <c r="E44" s="68" t="s">
        <v>87</v>
      </c>
    </row>
    <row r="45" spans="2:8" x14ac:dyDescent="0.3">
      <c r="C45" s="16" t="s">
        <v>42</v>
      </c>
      <c r="D45" s="63">
        <f>D26-D15</f>
        <v>1.1359999999999999</v>
      </c>
      <c r="E45" s="63">
        <f>E26-D15</f>
        <v>1.6873333333333342</v>
      </c>
    </row>
    <row r="46" spans="2:8" x14ac:dyDescent="0.3">
      <c r="C46" s="16" t="s">
        <v>80</v>
      </c>
      <c r="D46" s="63">
        <f>D35-D32</f>
        <v>0.68699999999999994</v>
      </c>
      <c r="E46" s="63">
        <f>E35-D32</f>
        <v>0.96266666666666711</v>
      </c>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31"/>
  <sheetViews>
    <sheetView workbookViewId="0">
      <selection activeCell="L11" sqref="L11"/>
    </sheetView>
  </sheetViews>
  <sheetFormatPr defaultColWidth="11.5546875" defaultRowHeight="14.4" x14ac:dyDescent="0.3"/>
  <sheetData>
    <row r="3" spans="2:9" x14ac:dyDescent="0.3">
      <c r="B3" s="3" t="s">
        <v>54</v>
      </c>
      <c r="C3" s="2"/>
      <c r="D3" s="30" t="s">
        <v>48</v>
      </c>
    </row>
    <row r="4" spans="2:9" x14ac:dyDescent="0.3">
      <c r="B4" s="2"/>
      <c r="C4" s="2"/>
      <c r="D4" s="2"/>
    </row>
    <row r="5" spans="2:9" x14ac:dyDescent="0.3">
      <c r="B5" s="3" t="s">
        <v>37</v>
      </c>
      <c r="D5" s="2"/>
    </row>
    <row r="6" spans="2:9" x14ac:dyDescent="0.3">
      <c r="B6" s="2"/>
      <c r="C6" s="1"/>
      <c r="D6" s="1"/>
    </row>
    <row r="7" spans="2:9" x14ac:dyDescent="0.3">
      <c r="B7" s="15"/>
      <c r="C7" s="2" t="s">
        <v>170</v>
      </c>
      <c r="H7" s="1"/>
      <c r="I7" s="1"/>
    </row>
    <row r="8" spans="2:9" x14ac:dyDescent="0.3">
      <c r="D8" s="2"/>
      <c r="H8" s="1"/>
      <c r="I8" s="1"/>
    </row>
    <row r="9" spans="2:9" x14ac:dyDescent="0.3">
      <c r="B9" s="60" t="s">
        <v>42</v>
      </c>
      <c r="D9" s="1"/>
      <c r="E9" s="17"/>
      <c r="H9" s="1"/>
      <c r="I9" s="1"/>
    </row>
    <row r="10" spans="2:9" x14ac:dyDescent="0.3">
      <c r="H10" s="1"/>
      <c r="I10" s="1"/>
    </row>
    <row r="11" spans="2:9" x14ac:dyDescent="0.3">
      <c r="C11" s="66" t="s">
        <v>85</v>
      </c>
      <c r="D11" s="67" t="s">
        <v>84</v>
      </c>
      <c r="E11" s="70" t="s">
        <v>33</v>
      </c>
      <c r="H11" s="1"/>
      <c r="I11" s="1"/>
    </row>
    <row r="12" spans="2:9" x14ac:dyDescent="0.3">
      <c r="C12" s="62" t="s">
        <v>106</v>
      </c>
      <c r="D12" s="42">
        <v>2.85</v>
      </c>
      <c r="E12" s="23" t="s">
        <v>107</v>
      </c>
      <c r="H12" s="1"/>
      <c r="I12" s="1"/>
    </row>
    <row r="13" spans="2:9" x14ac:dyDescent="0.3">
      <c r="C13" s="42">
        <v>2019</v>
      </c>
      <c r="D13" s="75">
        <f>D12</f>
        <v>2.85</v>
      </c>
      <c r="E13" s="17" t="s">
        <v>108</v>
      </c>
      <c r="I13" s="1"/>
    </row>
    <row r="14" spans="2:9" x14ac:dyDescent="0.3">
      <c r="C14" s="42" t="s">
        <v>82</v>
      </c>
      <c r="D14" s="42" t="s">
        <v>82</v>
      </c>
      <c r="E14" s="17"/>
    </row>
    <row r="15" spans="2:9" x14ac:dyDescent="0.3">
      <c r="C15" s="42">
        <v>2024</v>
      </c>
      <c r="D15" s="72">
        <v>5.7</v>
      </c>
      <c r="E15" s="1" t="s">
        <v>46</v>
      </c>
    </row>
    <row r="16" spans="2:9" x14ac:dyDescent="0.3">
      <c r="C16" s="42">
        <v>2025</v>
      </c>
      <c r="D16" s="72">
        <f>D15</f>
        <v>5.7</v>
      </c>
      <c r="E16" s="23" t="s">
        <v>97</v>
      </c>
    </row>
    <row r="18" spans="2:5" x14ac:dyDescent="0.3">
      <c r="B18" s="15" t="s">
        <v>80</v>
      </c>
      <c r="D18" s="1"/>
      <c r="E18" s="1"/>
    </row>
    <row r="20" spans="2:5" x14ac:dyDescent="0.3">
      <c r="C20" s="66" t="s">
        <v>85</v>
      </c>
      <c r="D20" s="67" t="s">
        <v>84</v>
      </c>
      <c r="E20" s="70" t="s">
        <v>33</v>
      </c>
    </row>
    <row r="21" spans="2:5" x14ac:dyDescent="0.3">
      <c r="C21" s="62" t="s">
        <v>106</v>
      </c>
      <c r="D21" s="42">
        <v>0.5</v>
      </c>
      <c r="E21" s="23" t="s">
        <v>107</v>
      </c>
    </row>
    <row r="22" spans="2:5" x14ac:dyDescent="0.3">
      <c r="C22" s="42">
        <v>2019</v>
      </c>
      <c r="D22" s="42">
        <v>0.5</v>
      </c>
      <c r="E22" s="17" t="s">
        <v>108</v>
      </c>
    </row>
    <row r="23" spans="2:5" x14ac:dyDescent="0.3">
      <c r="C23" s="42" t="s">
        <v>82</v>
      </c>
      <c r="D23" s="42" t="s">
        <v>82</v>
      </c>
      <c r="E23" s="17"/>
    </row>
    <row r="24" spans="2:5" x14ac:dyDescent="0.3">
      <c r="C24" s="42">
        <v>2024</v>
      </c>
      <c r="D24" s="72">
        <v>1.5</v>
      </c>
      <c r="E24" s="1" t="s">
        <v>46</v>
      </c>
    </row>
    <row r="25" spans="2:5" x14ac:dyDescent="0.3">
      <c r="C25" s="42">
        <v>2025</v>
      </c>
      <c r="D25" s="72">
        <f>D24</f>
        <v>1.5</v>
      </c>
      <c r="E25" s="23" t="s">
        <v>97</v>
      </c>
    </row>
    <row r="27" spans="2:5" x14ac:dyDescent="0.3">
      <c r="B27" s="15" t="s">
        <v>79</v>
      </c>
      <c r="D27" s="1"/>
      <c r="E27" s="1"/>
    </row>
    <row r="29" spans="2:5" x14ac:dyDescent="0.3">
      <c r="C29" s="68"/>
      <c r="D29" s="68" t="s">
        <v>86</v>
      </c>
      <c r="E29" s="68" t="s">
        <v>87</v>
      </c>
    </row>
    <row r="30" spans="2:5" x14ac:dyDescent="0.3">
      <c r="C30" s="16" t="s">
        <v>42</v>
      </c>
      <c r="D30" s="75">
        <f>D16-D13</f>
        <v>2.85</v>
      </c>
      <c r="E30" s="75">
        <f>D30</f>
        <v>2.85</v>
      </c>
    </row>
    <row r="31" spans="2:5" x14ac:dyDescent="0.3">
      <c r="C31" s="16" t="s">
        <v>80</v>
      </c>
      <c r="D31" s="72">
        <f>D25-D22</f>
        <v>1</v>
      </c>
      <c r="E31" s="72">
        <f>D31</f>
        <v>1</v>
      </c>
    </row>
  </sheetData>
  <pageMargins left="0.7" right="0.7" top="0.78740157499999996" bottom="0.78740157499999996"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38"/>
  <sheetViews>
    <sheetView topLeftCell="A10" workbookViewId="0">
      <selection activeCell="I33" sqref="I33"/>
    </sheetView>
  </sheetViews>
  <sheetFormatPr defaultColWidth="11.5546875" defaultRowHeight="14.4" x14ac:dyDescent="0.3"/>
  <cols>
    <col min="3" max="3" width="16.44140625" customWidth="1"/>
  </cols>
  <sheetData>
    <row r="2" spans="1:11" x14ac:dyDescent="0.3">
      <c r="B2" s="3" t="s">
        <v>73</v>
      </c>
      <c r="C2" s="2"/>
      <c r="D2" s="30" t="s">
        <v>49</v>
      </c>
    </row>
    <row r="3" spans="1:11" x14ac:dyDescent="0.3">
      <c r="B3" s="2"/>
      <c r="C3" s="2"/>
    </row>
    <row r="4" spans="1:11" x14ac:dyDescent="0.3">
      <c r="B4" s="3" t="s">
        <v>37</v>
      </c>
    </row>
    <row r="5" spans="1:11" x14ac:dyDescent="0.3">
      <c r="B5" s="2"/>
      <c r="C5" s="1" t="s">
        <v>171</v>
      </c>
    </row>
    <row r="6" spans="1:11" x14ac:dyDescent="0.3">
      <c r="A6" s="17"/>
      <c r="B6" s="46"/>
      <c r="C6" s="2" t="s">
        <v>172</v>
      </c>
      <c r="D6" s="17"/>
      <c r="E6" s="17"/>
      <c r="F6" s="17"/>
      <c r="G6" s="17"/>
      <c r="H6" s="17"/>
      <c r="I6" s="17"/>
      <c r="J6" s="17"/>
      <c r="K6" s="17"/>
    </row>
    <row r="7" spans="1:11" x14ac:dyDescent="0.3">
      <c r="A7" s="17"/>
      <c r="B7" s="17"/>
      <c r="C7" s="7" t="s">
        <v>114</v>
      </c>
      <c r="D7" s="17"/>
      <c r="E7" s="17"/>
      <c r="F7" s="17"/>
      <c r="G7" s="17"/>
      <c r="H7" s="17"/>
      <c r="I7" s="17"/>
      <c r="J7" s="17"/>
      <c r="K7" s="17"/>
    </row>
    <row r="8" spans="1:11" x14ac:dyDescent="0.3">
      <c r="I8" s="17"/>
      <c r="J8" s="17"/>
      <c r="K8" s="17"/>
    </row>
    <row r="9" spans="1:11" x14ac:dyDescent="0.3">
      <c r="A9" s="17"/>
      <c r="B9" s="60" t="s">
        <v>42</v>
      </c>
      <c r="C9" s="17"/>
      <c r="D9" s="17"/>
      <c r="E9" s="17"/>
      <c r="F9" s="17"/>
      <c r="G9" s="85"/>
      <c r="H9" s="85"/>
      <c r="I9" s="17"/>
      <c r="J9" s="17"/>
      <c r="K9" s="17"/>
    </row>
    <row r="10" spans="1:11" x14ac:dyDescent="0.3">
      <c r="A10" s="17"/>
      <c r="D10" s="1"/>
      <c r="E10" s="1"/>
      <c r="I10" s="17"/>
      <c r="J10" s="17"/>
      <c r="K10" s="17"/>
    </row>
    <row r="11" spans="1:11" x14ac:dyDescent="0.3">
      <c r="A11" s="17"/>
      <c r="C11" s="66" t="s">
        <v>85</v>
      </c>
      <c r="D11" s="67" t="s">
        <v>84</v>
      </c>
      <c r="E11" s="68" t="s">
        <v>33</v>
      </c>
      <c r="I11" s="17"/>
      <c r="J11" s="17"/>
      <c r="K11" s="17"/>
    </row>
    <row r="12" spans="1:11" x14ac:dyDescent="0.3">
      <c r="A12" s="17"/>
      <c r="C12" s="62">
        <v>2017</v>
      </c>
      <c r="D12" s="42">
        <v>2.8220000000000001</v>
      </c>
      <c r="E12" s="23" t="s">
        <v>35</v>
      </c>
      <c r="G12" t="s">
        <v>111</v>
      </c>
      <c r="I12" s="17"/>
      <c r="J12" s="26"/>
      <c r="K12" s="26"/>
    </row>
    <row r="13" spans="1:11" x14ac:dyDescent="0.3">
      <c r="A13" s="17"/>
      <c r="C13" s="42">
        <v>2018</v>
      </c>
      <c r="D13" s="63">
        <v>2.653</v>
      </c>
      <c r="E13" s="17" t="s">
        <v>35</v>
      </c>
      <c r="I13" s="17"/>
      <c r="J13" s="17"/>
      <c r="K13" s="17"/>
    </row>
    <row r="14" spans="1:11" x14ac:dyDescent="0.3">
      <c r="A14" s="17"/>
      <c r="C14" s="64">
        <v>2019</v>
      </c>
      <c r="D14" s="72">
        <v>2.5</v>
      </c>
      <c r="E14" s="17" t="s">
        <v>34</v>
      </c>
      <c r="F14" s="1"/>
      <c r="I14" s="17"/>
      <c r="J14" s="17"/>
      <c r="K14" s="17"/>
    </row>
    <row r="15" spans="1:11" ht="15" customHeight="1" x14ac:dyDescent="0.3">
      <c r="A15" s="17"/>
      <c r="F15" s="1"/>
      <c r="I15" s="85"/>
      <c r="J15" s="85"/>
      <c r="K15" s="85"/>
    </row>
    <row r="16" spans="1:11" x14ac:dyDescent="0.3">
      <c r="A16" s="17"/>
      <c r="C16" s="68" t="s">
        <v>85</v>
      </c>
      <c r="D16" s="68" t="s">
        <v>86</v>
      </c>
      <c r="E16" s="68" t="s">
        <v>87</v>
      </c>
      <c r="F16" s="20"/>
      <c r="I16" s="85"/>
      <c r="J16" s="85"/>
      <c r="K16" s="85"/>
    </row>
    <row r="17" spans="1:16" ht="15.75" customHeight="1" x14ac:dyDescent="0.3">
      <c r="A17" s="17"/>
      <c r="C17" s="2">
        <v>2025</v>
      </c>
      <c r="D17" s="2">
        <v>3.6070000000000002</v>
      </c>
      <c r="E17" s="2">
        <f>3.997+0.57</f>
        <v>4.5670000000000002</v>
      </c>
      <c r="G17" s="1" t="s">
        <v>109</v>
      </c>
      <c r="I17" s="85"/>
      <c r="J17" s="85"/>
      <c r="K17" s="85"/>
    </row>
    <row r="18" spans="1:16" x14ac:dyDescent="0.3">
      <c r="A18" s="17"/>
      <c r="B18" s="2"/>
      <c r="C18" s="2"/>
      <c r="D18" s="2"/>
      <c r="E18" s="2"/>
      <c r="G18" s="1" t="s">
        <v>110</v>
      </c>
      <c r="I18" s="85"/>
      <c r="J18" s="85"/>
      <c r="K18" s="85"/>
    </row>
    <row r="19" spans="1:16" x14ac:dyDescent="0.3">
      <c r="A19" s="17"/>
      <c r="B19" s="3" t="s">
        <v>80</v>
      </c>
      <c r="D19" s="2"/>
      <c r="E19" s="2"/>
      <c r="I19" s="85"/>
      <c r="J19" s="85"/>
      <c r="K19" s="85"/>
    </row>
    <row r="20" spans="1:16" x14ac:dyDescent="0.3">
      <c r="A20" s="17"/>
      <c r="B20" s="2"/>
      <c r="I20" s="85"/>
      <c r="J20" s="85"/>
      <c r="K20" s="85"/>
    </row>
    <row r="21" spans="1:16" x14ac:dyDescent="0.3">
      <c r="A21" s="17"/>
      <c r="B21" s="2"/>
      <c r="C21" s="76" t="s">
        <v>85</v>
      </c>
      <c r="D21" s="77" t="s">
        <v>84</v>
      </c>
      <c r="E21" s="76" t="s">
        <v>33</v>
      </c>
      <c r="I21" s="85"/>
      <c r="J21" s="85"/>
      <c r="K21" s="85"/>
    </row>
    <row r="22" spans="1:16" x14ac:dyDescent="0.3">
      <c r="A22" s="17"/>
      <c r="C22" s="2">
        <v>2017</v>
      </c>
      <c r="D22" s="50">
        <v>1.238</v>
      </c>
      <c r="E22" s="2" t="s">
        <v>35</v>
      </c>
      <c r="I22" s="85"/>
      <c r="J22" s="85"/>
      <c r="K22" s="85"/>
    </row>
    <row r="23" spans="1:16" x14ac:dyDescent="0.3">
      <c r="A23" s="17"/>
      <c r="C23" s="2">
        <v>2018</v>
      </c>
      <c r="D23" s="50">
        <v>1.002</v>
      </c>
      <c r="E23" s="50" t="s">
        <v>35</v>
      </c>
      <c r="J23" s="85"/>
      <c r="K23" s="85"/>
    </row>
    <row r="24" spans="1:16" x14ac:dyDescent="0.3">
      <c r="A24" s="17"/>
      <c r="C24" s="2">
        <v>2019</v>
      </c>
      <c r="D24" s="54">
        <f>D14*D32</f>
        <v>1.0228310502283107</v>
      </c>
      <c r="E24" s="78" t="s">
        <v>112</v>
      </c>
    </row>
    <row r="25" spans="1:16" x14ac:dyDescent="0.3">
      <c r="C25" s="42"/>
      <c r="D25" s="42"/>
      <c r="E25" s="1"/>
    </row>
    <row r="26" spans="1:16" x14ac:dyDescent="0.3">
      <c r="C26" s="68" t="s">
        <v>85</v>
      </c>
      <c r="D26" s="68" t="s">
        <v>86</v>
      </c>
      <c r="E26" s="68" t="s">
        <v>87</v>
      </c>
      <c r="F26" s="68" t="s">
        <v>33</v>
      </c>
      <c r="N26" s="23"/>
      <c r="O26" s="23"/>
      <c r="P26" s="23"/>
    </row>
    <row r="27" spans="1:16" x14ac:dyDescent="0.3">
      <c r="C27" s="2">
        <v>2025</v>
      </c>
      <c r="D27" s="31">
        <f>D17*D32</f>
        <v>1.4757406392694068</v>
      </c>
      <c r="E27" s="31">
        <f>E17*D32</f>
        <v>1.8685077625570781</v>
      </c>
      <c r="F27" s="58" t="s">
        <v>113</v>
      </c>
      <c r="N27" s="40"/>
      <c r="O27" s="40"/>
      <c r="P27" s="23"/>
    </row>
    <row r="28" spans="1:16" x14ac:dyDescent="0.3">
      <c r="N28" s="32"/>
      <c r="O28" s="32"/>
      <c r="P28" s="23"/>
    </row>
    <row r="29" spans="1:16" x14ac:dyDescent="0.3">
      <c r="B29" s="15" t="s">
        <v>89</v>
      </c>
      <c r="D29" s="1"/>
      <c r="N29" s="23"/>
      <c r="O29" s="23"/>
      <c r="P29" s="23"/>
    </row>
    <row r="30" spans="1:16" x14ac:dyDescent="0.3">
      <c r="L30" s="23"/>
      <c r="M30" s="23"/>
    </row>
    <row r="31" spans="1:16" x14ac:dyDescent="0.3">
      <c r="C31" s="69" t="s">
        <v>88</v>
      </c>
      <c r="D31" s="66" t="s">
        <v>84</v>
      </c>
      <c r="E31" s="1"/>
      <c r="L31" s="23"/>
      <c r="M31" s="40"/>
    </row>
    <row r="32" spans="1:16" x14ac:dyDescent="0.3">
      <c r="C32" s="42" t="s">
        <v>90</v>
      </c>
      <c r="D32" s="59">
        <f>SUM(D22:D23)/SUM(D12:D13)</f>
        <v>0.40913242009132428</v>
      </c>
      <c r="E32" s="1"/>
      <c r="L32" s="23"/>
      <c r="M32" s="32"/>
    </row>
    <row r="33" spans="2:13" x14ac:dyDescent="0.3">
      <c r="E33" s="1"/>
      <c r="L33" s="23"/>
      <c r="M33" s="23"/>
    </row>
    <row r="34" spans="2:13" x14ac:dyDescent="0.3">
      <c r="B34" s="15" t="s">
        <v>79</v>
      </c>
      <c r="D34" s="1"/>
      <c r="E34" s="1"/>
    </row>
    <row r="36" spans="2:13" x14ac:dyDescent="0.3">
      <c r="C36" s="68"/>
      <c r="D36" s="68" t="s">
        <v>86</v>
      </c>
      <c r="E36" s="68" t="s">
        <v>87</v>
      </c>
    </row>
    <row r="37" spans="2:13" x14ac:dyDescent="0.3">
      <c r="C37" s="16" t="s">
        <v>42</v>
      </c>
      <c r="D37" s="63">
        <f>D17-D14</f>
        <v>1.1070000000000002</v>
      </c>
      <c r="E37" s="63">
        <f>E17-D14</f>
        <v>2.0670000000000002</v>
      </c>
    </row>
    <row r="38" spans="2:13" x14ac:dyDescent="0.3">
      <c r="C38" s="16" t="s">
        <v>80</v>
      </c>
      <c r="D38" s="63">
        <f>D27-D24</f>
        <v>0.45290958904109613</v>
      </c>
      <c r="E38" s="63">
        <f>E27-D24</f>
        <v>0.8456767123287674</v>
      </c>
    </row>
  </sheetData>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Y77"/>
  <sheetViews>
    <sheetView topLeftCell="I1" workbookViewId="0">
      <selection activeCell="P29" sqref="P29"/>
    </sheetView>
  </sheetViews>
  <sheetFormatPr defaultColWidth="11.5546875" defaultRowHeight="14.4" x14ac:dyDescent="0.3"/>
  <cols>
    <col min="11" max="11" width="11.44140625" customWidth="1"/>
    <col min="12" max="12" width="15.88671875" customWidth="1"/>
    <col min="13" max="13" width="11.44140625" customWidth="1"/>
    <col min="14" max="14" width="14.6640625" customWidth="1"/>
    <col min="15" max="15" width="15.33203125" customWidth="1"/>
    <col min="16" max="16" width="12.6640625" customWidth="1"/>
    <col min="17" max="17" width="19.5546875" customWidth="1"/>
    <col min="18" max="18" width="14.44140625" customWidth="1"/>
    <col min="19" max="19" width="16.109375" customWidth="1"/>
    <col min="21" max="21" width="12.6640625" bestFit="1" customWidth="1"/>
    <col min="22" max="22" width="16.44140625" customWidth="1"/>
    <col min="23" max="23" width="19.44140625" customWidth="1"/>
    <col min="24" max="24" width="17.33203125" customWidth="1"/>
  </cols>
  <sheetData>
    <row r="3" spans="9:18" x14ac:dyDescent="0.3">
      <c r="J3" s="15" t="s">
        <v>28</v>
      </c>
      <c r="L3" s="30" t="s">
        <v>48</v>
      </c>
    </row>
    <row r="4" spans="9:18" s="1" customFormat="1" x14ac:dyDescent="0.3"/>
    <row r="5" spans="9:18" s="1" customFormat="1" x14ac:dyDescent="0.3">
      <c r="J5" s="15" t="s">
        <v>37</v>
      </c>
    </row>
    <row r="6" spans="9:18" s="1" customFormat="1" x14ac:dyDescent="0.3">
      <c r="K6" s="16"/>
    </row>
    <row r="7" spans="9:18" s="1" customFormat="1" x14ac:dyDescent="0.3">
      <c r="K7" s="1" t="s">
        <v>126</v>
      </c>
    </row>
    <row r="8" spans="9:18" s="1" customFormat="1" x14ac:dyDescent="0.3"/>
    <row r="9" spans="9:18" s="1" customFormat="1" x14ac:dyDescent="0.3">
      <c r="J9" s="15" t="s">
        <v>42</v>
      </c>
      <c r="K9"/>
      <c r="L9"/>
      <c r="M9"/>
      <c r="N9"/>
      <c r="O9"/>
    </row>
    <row r="10" spans="9:18" x14ac:dyDescent="0.3">
      <c r="N10" s="1"/>
    </row>
    <row r="11" spans="9:18" x14ac:dyDescent="0.3">
      <c r="K11" s="68" t="s">
        <v>85</v>
      </c>
      <c r="L11" s="68" t="s">
        <v>84</v>
      </c>
      <c r="M11" s="68" t="s">
        <v>33</v>
      </c>
      <c r="N11" s="87"/>
    </row>
    <row r="12" spans="9:18" x14ac:dyDescent="0.3">
      <c r="K12">
        <v>2019</v>
      </c>
      <c r="L12">
        <v>41.5</v>
      </c>
      <c r="M12" t="s">
        <v>128</v>
      </c>
      <c r="N12" s="37"/>
    </row>
    <row r="13" spans="9:18" ht="15" customHeight="1" x14ac:dyDescent="0.3">
      <c r="K13">
        <v>2025</v>
      </c>
      <c r="L13">
        <v>50</v>
      </c>
      <c r="M13" t="str">
        <f>M12</f>
        <v>MDB joint report 2020, assuming the amount allocated to LICs and MICs corresponds to developing countries in the 100bn-goal context.</v>
      </c>
      <c r="N13" s="37"/>
    </row>
    <row r="14" spans="9:18" x14ac:dyDescent="0.3">
      <c r="N14" s="37"/>
      <c r="Q14" s="41"/>
    </row>
    <row r="15" spans="9:18" x14ac:dyDescent="0.3">
      <c r="I15" s="9"/>
      <c r="J15" s="15" t="s">
        <v>174</v>
      </c>
      <c r="K15" s="1"/>
      <c r="L15" s="1"/>
      <c r="M15" s="1"/>
      <c r="N15" s="37"/>
      <c r="Q15" s="20"/>
      <c r="R15" s="10"/>
    </row>
    <row r="16" spans="9:18" x14ac:dyDescent="0.3">
      <c r="I16" s="9"/>
      <c r="J16" s="1"/>
      <c r="K16" s="1"/>
      <c r="L16" s="1"/>
      <c r="M16" s="1"/>
      <c r="N16" s="152"/>
      <c r="Q16" s="20"/>
      <c r="R16" s="10"/>
    </row>
    <row r="17" spans="3:22" x14ac:dyDescent="0.3">
      <c r="E17">
        <v>2019</v>
      </c>
      <c r="I17" s="9"/>
      <c r="J17" s="1"/>
      <c r="K17" s="68" t="s">
        <v>85</v>
      </c>
      <c r="L17" s="68" t="s">
        <v>84</v>
      </c>
      <c r="M17" s="68" t="s">
        <v>33</v>
      </c>
      <c r="N17" s="39"/>
      <c r="Q17" s="20"/>
      <c r="R17" s="11"/>
    </row>
    <row r="18" spans="3:22" x14ac:dyDescent="0.3">
      <c r="E18">
        <v>29.6</v>
      </c>
      <c r="I18" s="9"/>
      <c r="J18" s="1"/>
      <c r="K18" s="1">
        <v>2019</v>
      </c>
      <c r="L18" s="1">
        <v>30</v>
      </c>
      <c r="M18" s="1" t="s">
        <v>175</v>
      </c>
      <c r="N18" s="4"/>
      <c r="Q18" s="20"/>
      <c r="R18" s="11"/>
    </row>
    <row r="19" spans="3:22" x14ac:dyDescent="0.3">
      <c r="G19">
        <v>2025</v>
      </c>
      <c r="I19" s="9"/>
      <c r="J19" s="1"/>
      <c r="K19" s="1">
        <v>2025</v>
      </c>
      <c r="L19" s="86">
        <f>L13*L18/L12</f>
        <v>36.144578313253014</v>
      </c>
      <c r="M19" s="1" t="s">
        <v>176</v>
      </c>
      <c r="N19" s="4"/>
      <c r="Q19" s="20"/>
      <c r="R19" s="10"/>
    </row>
    <row r="20" spans="3:22" ht="15.75" customHeight="1" x14ac:dyDescent="0.3">
      <c r="C20" t="s">
        <v>29</v>
      </c>
      <c r="D20" t="s">
        <v>28</v>
      </c>
      <c r="E20">
        <v>38.65</v>
      </c>
      <c r="G20">
        <v>50</v>
      </c>
      <c r="I20" s="9"/>
      <c r="K20" s="16" t="s">
        <v>177</v>
      </c>
      <c r="L20" s="86">
        <f>L19-L18</f>
        <v>6.1445783132530138</v>
      </c>
      <c r="N20" s="4"/>
      <c r="Q20" s="20"/>
    </row>
    <row r="21" spans="3:22" x14ac:dyDescent="0.3">
      <c r="D21" t="s">
        <v>30</v>
      </c>
      <c r="E21">
        <v>4.5199999999999996</v>
      </c>
      <c r="I21" s="9"/>
      <c r="K21" s="1"/>
      <c r="L21" s="2"/>
      <c r="M21" s="39"/>
      <c r="N21" s="4"/>
      <c r="Q21" s="20"/>
    </row>
    <row r="22" spans="3:22" x14ac:dyDescent="0.3">
      <c r="I22" s="9"/>
      <c r="J22" s="15" t="s">
        <v>127</v>
      </c>
      <c r="L22" s="13"/>
      <c r="M22" s="13"/>
      <c r="Q22" s="20"/>
      <c r="R22" s="10"/>
    </row>
    <row r="23" spans="3:22" x14ac:dyDescent="0.3">
      <c r="C23" t="s">
        <v>31</v>
      </c>
      <c r="E23">
        <f>E18/SUM(E20:E21)</f>
        <v>0.68566133889274961</v>
      </c>
      <c r="I23" s="9"/>
      <c r="Q23" s="20"/>
      <c r="R23" s="10"/>
    </row>
    <row r="24" spans="3:22" x14ac:dyDescent="0.3">
      <c r="I24" s="9"/>
      <c r="K24" s="68" t="s">
        <v>85</v>
      </c>
      <c r="L24" s="88" t="s">
        <v>130</v>
      </c>
      <c r="M24" s="88" t="s">
        <v>131</v>
      </c>
      <c r="N24" s="68" t="s">
        <v>129</v>
      </c>
      <c r="O24" s="68" t="s">
        <v>33</v>
      </c>
      <c r="Q24" s="20"/>
      <c r="R24" s="10"/>
    </row>
    <row r="25" spans="3:22" x14ac:dyDescent="0.3">
      <c r="I25" s="9"/>
      <c r="K25">
        <v>2019</v>
      </c>
      <c r="L25" s="86">
        <v>14.936999999999999</v>
      </c>
      <c r="M25" s="86">
        <v>13.936</v>
      </c>
      <c r="N25" s="86">
        <f>M25*L18/L12</f>
        <v>10.074216867469879</v>
      </c>
      <c r="O25" t="s">
        <v>179</v>
      </c>
      <c r="Q25" s="20"/>
      <c r="R25" s="10"/>
    </row>
    <row r="26" spans="3:22" x14ac:dyDescent="0.3">
      <c r="I26" s="9"/>
      <c r="K26">
        <v>2025</v>
      </c>
      <c r="L26" s="86">
        <v>18</v>
      </c>
      <c r="M26" s="86">
        <f>L26*M25/L25</f>
        <v>16.793733681462143</v>
      </c>
      <c r="N26" s="86">
        <f>M26*L18/L12</f>
        <v>12.140048444430466</v>
      </c>
      <c r="O26" t="s">
        <v>178</v>
      </c>
      <c r="Q26" s="20"/>
      <c r="R26" s="10"/>
    </row>
    <row r="27" spans="3:22" x14ac:dyDescent="0.3">
      <c r="I27" s="9"/>
      <c r="K27" s="155" t="s">
        <v>45</v>
      </c>
      <c r="L27" s="156"/>
      <c r="M27" s="157"/>
      <c r="N27" s="157">
        <f>N26-N25</f>
        <v>2.0658315769605871</v>
      </c>
      <c r="P27" s="20"/>
      <c r="Q27" s="20"/>
      <c r="R27" s="12"/>
    </row>
    <row r="28" spans="3:22" x14ac:dyDescent="0.3">
      <c r="I28" s="9"/>
      <c r="K28" s="17"/>
      <c r="L28" s="153"/>
      <c r="M28" s="154"/>
      <c r="N28" s="123"/>
      <c r="P28" s="20"/>
      <c r="Q28" s="20"/>
      <c r="R28" s="10"/>
    </row>
    <row r="29" spans="3:22" x14ac:dyDescent="0.3">
      <c r="I29" s="9"/>
      <c r="L29" s="23"/>
      <c r="M29" s="13"/>
      <c r="N29" s="13"/>
      <c r="R29" s="7"/>
    </row>
    <row r="30" spans="3:22" x14ac:dyDescent="0.3">
      <c r="I30" s="9"/>
      <c r="J30" s="23"/>
      <c r="K30" s="23"/>
      <c r="L30" s="158"/>
      <c r="M30" s="158"/>
      <c r="N30" s="158"/>
      <c r="O30" s="23"/>
      <c r="P30" s="23"/>
      <c r="Q30" s="23"/>
      <c r="R30" s="159"/>
      <c r="S30" s="23"/>
      <c r="T30" s="23"/>
      <c r="U30" s="23"/>
      <c r="V30" s="23"/>
    </row>
    <row r="31" spans="3:22" x14ac:dyDescent="0.3">
      <c r="I31" s="9"/>
      <c r="J31" s="60"/>
      <c r="K31" s="23"/>
      <c r="L31" s="158"/>
      <c r="M31" s="158"/>
      <c r="N31" s="158"/>
      <c r="O31" s="23"/>
      <c r="P31" s="23"/>
      <c r="Q31" s="23"/>
      <c r="R31" s="23"/>
      <c r="S31" s="23"/>
      <c r="T31" s="23"/>
      <c r="U31" s="23"/>
      <c r="V31" s="23"/>
    </row>
    <row r="32" spans="3:22" x14ac:dyDescent="0.3">
      <c r="I32" s="9"/>
      <c r="J32" s="23"/>
      <c r="K32" s="23"/>
      <c r="L32" s="23"/>
      <c r="M32" s="23"/>
      <c r="N32" s="23"/>
      <c r="O32" s="23"/>
      <c r="P32" s="23"/>
      <c r="Q32" s="23"/>
      <c r="R32" s="160"/>
      <c r="S32" s="23"/>
      <c r="T32" s="23"/>
      <c r="U32" s="23"/>
      <c r="V32" s="23"/>
    </row>
    <row r="33" spans="9:25" x14ac:dyDescent="0.3">
      <c r="I33" s="9"/>
      <c r="J33" s="23"/>
      <c r="K33" s="23"/>
      <c r="L33" s="158"/>
      <c r="M33" s="158"/>
      <c r="N33" s="158"/>
      <c r="O33" s="23"/>
      <c r="P33" s="23"/>
      <c r="Q33" s="23"/>
      <c r="R33" s="23"/>
      <c r="S33" s="23"/>
      <c r="T33" s="23"/>
      <c r="U33" s="23"/>
      <c r="V33" s="23"/>
    </row>
    <row r="34" spans="9:25" x14ac:dyDescent="0.3">
      <c r="I34" s="9"/>
      <c r="J34" s="23"/>
      <c r="K34" s="23"/>
      <c r="L34" s="161"/>
      <c r="M34" s="158"/>
      <c r="N34" s="23"/>
      <c r="O34" s="23"/>
      <c r="P34" s="162"/>
      <c r="Q34" s="23"/>
      <c r="R34" s="160"/>
      <c r="S34" s="23"/>
      <c r="T34" s="23"/>
      <c r="U34" s="23"/>
      <c r="V34" s="23"/>
    </row>
    <row r="35" spans="9:25" ht="16.5" customHeight="1" x14ac:dyDescent="0.3">
      <c r="I35" s="9"/>
      <c r="J35" s="23"/>
      <c r="K35" s="23"/>
      <c r="L35" s="161"/>
      <c r="M35" s="158"/>
      <c r="N35" s="158"/>
      <c r="O35" s="158"/>
      <c r="P35" s="162"/>
      <c r="Q35" s="23"/>
      <c r="R35" s="160"/>
      <c r="S35" s="23"/>
      <c r="T35" s="23"/>
      <c r="U35" s="23"/>
      <c r="V35" s="23"/>
    </row>
    <row r="36" spans="9:25" x14ac:dyDescent="0.3">
      <c r="I36" s="9"/>
      <c r="J36" s="23"/>
      <c r="K36" s="23"/>
      <c r="L36" s="161"/>
      <c r="M36" s="158"/>
      <c r="N36" s="23"/>
      <c r="O36" s="158"/>
      <c r="P36" s="23"/>
      <c r="Q36" s="23"/>
      <c r="R36" s="23"/>
      <c r="S36" s="23"/>
      <c r="T36" s="23"/>
      <c r="U36" s="23"/>
      <c r="V36" s="23"/>
    </row>
    <row r="37" spans="9:25" x14ac:dyDescent="0.3">
      <c r="I37" s="9"/>
      <c r="J37" s="23"/>
      <c r="K37" s="23"/>
      <c r="L37" s="25"/>
      <c r="M37" s="158"/>
      <c r="N37" s="158"/>
      <c r="O37" s="23"/>
      <c r="P37" s="162"/>
      <c r="Q37" s="23"/>
      <c r="R37" s="160"/>
      <c r="S37" s="23"/>
      <c r="T37" s="23"/>
      <c r="U37" s="23"/>
      <c r="V37" s="23"/>
    </row>
    <row r="38" spans="9:25" x14ac:dyDescent="0.3">
      <c r="I38" s="9"/>
      <c r="J38" s="23"/>
      <c r="K38" s="23"/>
      <c r="L38" s="158"/>
      <c r="M38" s="158"/>
      <c r="N38" s="158"/>
      <c r="O38" s="158"/>
      <c r="P38" s="23"/>
      <c r="Q38" s="23"/>
      <c r="R38" s="160"/>
      <c r="S38" s="23"/>
      <c r="T38" s="23"/>
      <c r="U38" s="23"/>
      <c r="V38" s="23"/>
    </row>
    <row r="39" spans="9:25" x14ac:dyDescent="0.3">
      <c r="I39" s="9"/>
      <c r="J39" s="60"/>
      <c r="K39" s="23"/>
      <c r="L39" s="158"/>
      <c r="M39" s="158"/>
      <c r="N39" s="158"/>
      <c r="O39" s="23"/>
      <c r="P39" s="23"/>
      <c r="Q39" s="23"/>
      <c r="R39" s="160"/>
      <c r="S39" s="23"/>
      <c r="T39" s="23"/>
      <c r="U39" s="23"/>
      <c r="V39" s="23"/>
    </row>
    <row r="40" spans="9:25" x14ac:dyDescent="0.3">
      <c r="J40" s="23"/>
      <c r="K40" s="23"/>
      <c r="L40" s="23"/>
      <c r="M40" s="23"/>
      <c r="N40" s="158"/>
      <c r="O40" s="158"/>
      <c r="P40" s="23"/>
      <c r="Q40" s="23"/>
      <c r="R40" s="23"/>
      <c r="S40" s="23"/>
      <c r="T40" s="23"/>
      <c r="U40" s="23"/>
      <c r="V40" s="23"/>
    </row>
    <row r="41" spans="9:25" x14ac:dyDescent="0.3">
      <c r="J41" s="23"/>
      <c r="K41" s="23"/>
      <c r="L41" s="23"/>
      <c r="M41" s="158"/>
      <c r="N41" s="23"/>
      <c r="O41" s="23"/>
      <c r="P41" s="23"/>
      <c r="Q41" s="23"/>
      <c r="R41" s="158"/>
      <c r="S41" s="23"/>
      <c r="T41" s="23"/>
      <c r="U41" s="23"/>
      <c r="V41" s="23"/>
    </row>
    <row r="42" spans="9:25" x14ac:dyDescent="0.3">
      <c r="J42" s="23"/>
      <c r="K42" s="23"/>
      <c r="L42" s="23"/>
      <c r="M42" s="8"/>
      <c r="N42" s="23"/>
      <c r="O42" s="23"/>
      <c r="P42" s="23"/>
      <c r="Q42" s="23"/>
      <c r="R42" s="23"/>
      <c r="S42" s="23"/>
      <c r="T42" s="23"/>
      <c r="U42" s="23"/>
      <c r="V42" s="23"/>
    </row>
    <row r="43" spans="9:25" x14ac:dyDescent="0.3">
      <c r="J43" s="23"/>
      <c r="K43" s="23"/>
      <c r="L43" s="23"/>
      <c r="M43" s="8"/>
      <c r="N43" s="158"/>
      <c r="O43" s="23"/>
      <c r="P43" s="23"/>
      <c r="Q43" s="23"/>
      <c r="R43" s="23"/>
      <c r="S43" s="23"/>
      <c r="T43" s="23"/>
      <c r="U43" s="23"/>
      <c r="V43" s="23"/>
    </row>
    <row r="44" spans="9:25" x14ac:dyDescent="0.3">
      <c r="J44" s="23"/>
      <c r="K44" s="163"/>
      <c r="L44" s="158"/>
      <c r="M44" s="158"/>
      <c r="N44" s="23"/>
      <c r="O44" s="23"/>
      <c r="P44" s="23"/>
      <c r="Q44" s="23"/>
      <c r="R44" s="23"/>
      <c r="S44" s="23"/>
      <c r="T44" s="23"/>
      <c r="U44" s="23"/>
      <c r="V44" s="23"/>
    </row>
    <row r="45" spans="9:25" x14ac:dyDescent="0.3">
      <c r="J45" s="23"/>
      <c r="K45" s="23"/>
      <c r="L45" s="23"/>
      <c r="M45" s="23"/>
      <c r="N45" s="23"/>
      <c r="O45" s="23"/>
      <c r="P45" s="23"/>
      <c r="Q45" s="23"/>
      <c r="R45" s="23"/>
      <c r="S45" s="23"/>
      <c r="T45" s="23"/>
      <c r="U45" s="23"/>
      <c r="V45" s="23"/>
    </row>
    <row r="46" spans="9:25" x14ac:dyDescent="0.3">
      <c r="J46" s="23"/>
      <c r="K46" s="23"/>
      <c r="L46" s="23"/>
      <c r="M46" s="23"/>
      <c r="N46" s="23"/>
      <c r="O46" s="23"/>
      <c r="P46" s="23"/>
      <c r="Q46" s="23"/>
      <c r="R46" s="23"/>
      <c r="S46" s="23"/>
      <c r="T46" s="23"/>
      <c r="U46" s="23"/>
      <c r="V46" s="23"/>
    </row>
    <row r="47" spans="9:25" x14ac:dyDescent="0.3">
      <c r="J47" s="23"/>
      <c r="K47" s="23"/>
      <c r="L47" s="23"/>
      <c r="M47" s="23"/>
      <c r="N47" s="23"/>
      <c r="O47" s="23"/>
      <c r="P47" s="23"/>
      <c r="Q47" s="23"/>
      <c r="R47" s="23"/>
      <c r="S47" s="23"/>
      <c r="T47" s="23"/>
      <c r="U47" s="23"/>
      <c r="V47" s="23"/>
    </row>
    <row r="48" spans="9:25" x14ac:dyDescent="0.3">
      <c r="J48" s="23"/>
      <c r="K48" s="23"/>
      <c r="L48" s="23"/>
      <c r="M48" s="23"/>
      <c r="N48" s="23"/>
      <c r="O48" s="23"/>
      <c r="P48" s="23"/>
      <c r="Q48" s="23"/>
      <c r="R48" s="23"/>
      <c r="S48" s="23"/>
      <c r="T48" s="23"/>
      <c r="U48" s="23"/>
      <c r="V48" s="23"/>
      <c r="Y48" s="14"/>
    </row>
    <row r="49" spans="10:22" x14ac:dyDescent="0.3">
      <c r="J49" s="23"/>
      <c r="K49" s="23"/>
      <c r="L49" s="23"/>
      <c r="M49" s="23"/>
      <c r="N49" s="23"/>
      <c r="O49" s="23"/>
      <c r="P49" s="23"/>
      <c r="Q49" s="23"/>
      <c r="R49" s="23"/>
      <c r="S49" s="23"/>
      <c r="T49" s="23"/>
      <c r="U49" s="23"/>
      <c r="V49" s="23"/>
    </row>
    <row r="50" spans="10:22" x14ac:dyDescent="0.3">
      <c r="J50" s="23"/>
      <c r="K50" s="23"/>
      <c r="L50" s="23"/>
      <c r="M50" s="23"/>
      <c r="N50" s="23"/>
      <c r="O50" s="23"/>
      <c r="P50" s="23"/>
      <c r="Q50" s="23"/>
      <c r="R50" s="23"/>
      <c r="S50" s="23"/>
      <c r="T50" s="23"/>
      <c r="U50" s="23"/>
      <c r="V50" s="23"/>
    </row>
    <row r="51" spans="10:22" x14ac:dyDescent="0.3">
      <c r="J51" s="23"/>
      <c r="K51" s="23"/>
      <c r="L51" s="23"/>
      <c r="M51" s="23"/>
      <c r="N51" s="23"/>
      <c r="O51" s="23"/>
      <c r="P51" s="23"/>
      <c r="Q51" s="23"/>
      <c r="R51" s="23"/>
      <c r="S51" s="23"/>
      <c r="T51" s="23"/>
      <c r="U51" s="23"/>
      <c r="V51" s="23"/>
    </row>
    <row r="52" spans="10:22" x14ac:dyDescent="0.3">
      <c r="J52" s="23"/>
      <c r="K52" s="23"/>
      <c r="L52" s="23"/>
      <c r="M52" s="23"/>
      <c r="N52" s="23"/>
      <c r="O52" s="23"/>
      <c r="P52" s="23"/>
      <c r="Q52" s="23"/>
      <c r="R52" s="23"/>
      <c r="S52" s="23"/>
      <c r="T52" s="23"/>
      <c r="U52" s="23"/>
      <c r="V52" s="23"/>
    </row>
    <row r="53" spans="10:22" x14ac:dyDescent="0.3">
      <c r="J53" s="23"/>
      <c r="K53" s="23"/>
      <c r="L53" s="23"/>
      <c r="M53" s="23"/>
      <c r="N53" s="23"/>
      <c r="O53" s="23"/>
      <c r="P53" s="23"/>
      <c r="Q53" s="23"/>
      <c r="R53" s="23"/>
      <c r="S53" s="23"/>
      <c r="T53" s="23"/>
      <c r="U53" s="23"/>
      <c r="V53" s="23"/>
    </row>
    <row r="54" spans="10:22" x14ac:dyDescent="0.3">
      <c r="J54" s="23"/>
      <c r="K54" s="23"/>
      <c r="L54" s="23"/>
      <c r="M54" s="23"/>
      <c r="N54" s="23"/>
      <c r="O54" s="23"/>
      <c r="P54" s="23"/>
      <c r="Q54" s="23"/>
      <c r="R54" s="23"/>
      <c r="S54" s="23"/>
      <c r="T54" s="23"/>
      <c r="U54" s="23"/>
      <c r="V54" s="23"/>
    </row>
    <row r="57" spans="10:22" x14ac:dyDescent="0.3">
      <c r="T57" s="6"/>
      <c r="U57" s="6"/>
    </row>
    <row r="58" spans="10:22" x14ac:dyDescent="0.3">
      <c r="T58" s="6"/>
      <c r="U58" s="6"/>
    </row>
    <row r="71" spans="13:16" x14ac:dyDescent="0.3">
      <c r="M71" s="6"/>
      <c r="N71" s="6"/>
      <c r="O71" s="6"/>
      <c r="P71" s="6"/>
    </row>
    <row r="72" spans="13:16" x14ac:dyDescent="0.3">
      <c r="M72" s="6"/>
      <c r="N72" s="6"/>
      <c r="O72" s="6"/>
      <c r="P72" s="6"/>
    </row>
    <row r="73" spans="13:16" x14ac:dyDescent="0.3">
      <c r="M73" s="6"/>
      <c r="N73" s="6"/>
      <c r="O73" s="6"/>
      <c r="P73" s="6"/>
    </row>
    <row r="74" spans="13:16" x14ac:dyDescent="0.3">
      <c r="M74" s="6"/>
      <c r="N74" s="6"/>
      <c r="O74" s="6"/>
      <c r="P74" s="6"/>
    </row>
    <row r="75" spans="13:16" x14ac:dyDescent="0.3">
      <c r="M75" s="6"/>
      <c r="N75" s="6"/>
      <c r="O75" s="6"/>
      <c r="P75" s="6"/>
    </row>
    <row r="76" spans="13:16" x14ac:dyDescent="0.3">
      <c r="M76" s="6"/>
      <c r="N76" s="6"/>
      <c r="O76" s="6"/>
      <c r="P76" s="6"/>
    </row>
    <row r="77" spans="13:16" x14ac:dyDescent="0.3">
      <c r="M77" s="6"/>
      <c r="N77" s="6"/>
      <c r="O77" s="6"/>
      <c r="P7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61"/>
  <sheetViews>
    <sheetView topLeftCell="A19" workbookViewId="0">
      <selection activeCell="I44" sqref="I44"/>
    </sheetView>
  </sheetViews>
  <sheetFormatPr defaultColWidth="11.44140625" defaultRowHeight="14.4" x14ac:dyDescent="0.3"/>
  <cols>
    <col min="1" max="1" width="11.44140625" style="5"/>
    <col min="2" max="2" width="13.44140625" style="5" customWidth="1"/>
    <col min="3" max="3" width="16.109375" style="100" customWidth="1"/>
    <col min="4" max="4" width="12.6640625" style="5" customWidth="1"/>
    <col min="5" max="5" width="13.109375" style="5" customWidth="1"/>
    <col min="6" max="6" width="12.33203125" style="5" customWidth="1"/>
    <col min="7" max="7" width="10.33203125" style="5" customWidth="1"/>
    <col min="8" max="8" width="13.44140625" style="5" customWidth="1"/>
    <col min="9" max="9" width="11.44140625" style="5"/>
    <col min="10" max="10" width="20" style="5" customWidth="1"/>
    <col min="11" max="11" width="14.109375" style="5" customWidth="1"/>
    <col min="12" max="16384" width="11.44140625" style="5"/>
  </cols>
  <sheetData>
    <row r="2" spans="1:12" s="57" customFormat="1" x14ac:dyDescent="0.3">
      <c r="A2" s="5"/>
      <c r="B2" s="5"/>
      <c r="C2" s="100"/>
      <c r="D2" s="5"/>
      <c r="E2" s="5"/>
      <c r="F2" s="5"/>
      <c r="G2" s="5"/>
      <c r="H2" s="5"/>
      <c r="I2" s="5"/>
      <c r="J2" s="5"/>
      <c r="K2" s="5"/>
      <c r="L2" s="5"/>
    </row>
    <row r="3" spans="1:12" s="57" customFormat="1" x14ac:dyDescent="0.3">
      <c r="A3" s="89"/>
      <c r="B3" s="91" t="s">
        <v>132</v>
      </c>
      <c r="C3" s="99"/>
      <c r="D3" s="89"/>
      <c r="E3" s="89"/>
      <c r="F3" s="89"/>
      <c r="G3" s="89"/>
      <c r="H3" s="5"/>
      <c r="I3" s="5"/>
      <c r="J3" s="5"/>
      <c r="K3" s="5"/>
      <c r="L3" s="5"/>
    </row>
    <row r="4" spans="1:12" s="57" customFormat="1" x14ac:dyDescent="0.3">
      <c r="A4" s="89"/>
      <c r="B4" s="5"/>
      <c r="C4" s="100"/>
      <c r="D4" s="5"/>
      <c r="E4" s="5"/>
      <c r="F4" s="5"/>
      <c r="G4" s="5"/>
      <c r="H4" s="5"/>
      <c r="I4" s="5"/>
      <c r="J4" s="5"/>
      <c r="K4" s="5"/>
      <c r="L4" s="5"/>
    </row>
    <row r="5" spans="1:12" ht="15.75" customHeight="1" x14ac:dyDescent="0.3">
      <c r="A5" s="89"/>
      <c r="C5" s="101"/>
      <c r="D5" s="92" t="s">
        <v>134</v>
      </c>
      <c r="E5" s="92"/>
      <c r="F5" s="92" t="s">
        <v>135</v>
      </c>
      <c r="G5" s="92"/>
      <c r="K5" s="96"/>
    </row>
    <row r="6" spans="1:12" s="57" customFormat="1" x14ac:dyDescent="0.3">
      <c r="A6" s="90"/>
      <c r="C6" s="101" t="s">
        <v>133</v>
      </c>
      <c r="D6" s="92" t="s">
        <v>23</v>
      </c>
      <c r="E6" s="92" t="s">
        <v>24</v>
      </c>
      <c r="F6" s="92" t="s">
        <v>26</v>
      </c>
      <c r="G6" s="92" t="s">
        <v>24</v>
      </c>
      <c r="K6" s="96"/>
    </row>
    <row r="7" spans="1:12" s="57" customFormat="1" ht="15" customHeight="1" x14ac:dyDescent="0.3">
      <c r="A7" s="90"/>
      <c r="C7" s="97" t="s">
        <v>0</v>
      </c>
      <c r="D7" s="116">
        <f>J13*Australia!D48</f>
        <v>2.2710302563167386E-2</v>
      </c>
      <c r="E7" s="116">
        <f>J13*Australia!E48</f>
        <v>3.7850504271945584E-2</v>
      </c>
      <c r="F7" s="116">
        <f>J13*Australia!D49</f>
        <v>9.7030161066650534E-4</v>
      </c>
      <c r="G7" s="116">
        <f>J13*Australia!E49</f>
        <v>1.6171693511108391E-3</v>
      </c>
      <c r="K7" s="96"/>
    </row>
    <row r="8" spans="1:12" s="57" customFormat="1" x14ac:dyDescent="0.3">
      <c r="A8" s="90"/>
      <c r="C8" s="97" t="s">
        <v>1</v>
      </c>
      <c r="D8" s="117" t="s">
        <v>144</v>
      </c>
      <c r="E8" s="117" t="s">
        <v>144</v>
      </c>
      <c r="F8" s="117" t="s">
        <v>144</v>
      </c>
      <c r="G8" s="117" t="s">
        <v>144</v>
      </c>
      <c r="K8" s="96"/>
      <c r="L8" s="93"/>
    </row>
    <row r="9" spans="1:12" s="57" customFormat="1" x14ac:dyDescent="0.3">
      <c r="A9" s="90"/>
      <c r="C9" s="97" t="s">
        <v>2</v>
      </c>
      <c r="D9" s="117" t="s">
        <v>144</v>
      </c>
      <c r="E9" s="117" t="s">
        <v>144</v>
      </c>
      <c r="F9" s="117" t="s">
        <v>144</v>
      </c>
      <c r="G9" s="117" t="s">
        <v>144</v>
      </c>
      <c r="K9" s="118"/>
    </row>
    <row r="10" spans="1:12" s="57" customFormat="1" x14ac:dyDescent="0.3">
      <c r="A10" s="90"/>
      <c r="B10" s="5"/>
      <c r="C10" s="97" t="s">
        <v>3</v>
      </c>
      <c r="D10" s="116">
        <f>J14*Canada!D48</f>
        <v>0.24523564251431434</v>
      </c>
      <c r="E10" s="116">
        <f>J14*Canada!E48</f>
        <v>0.40872607085719059</v>
      </c>
      <c r="F10" s="116">
        <f>J14*Canada!D49</f>
        <v>5.2064104049109924E-2</v>
      </c>
      <c r="G10" s="116">
        <f>J14*Canada!E49</f>
        <v>8.6773506748516555E-2</v>
      </c>
      <c r="H10" s="5"/>
      <c r="I10" s="94" t="s">
        <v>145</v>
      </c>
      <c r="J10" s="5"/>
      <c r="K10" s="96"/>
      <c r="L10" s="5"/>
    </row>
    <row r="11" spans="1:12" s="57" customFormat="1" ht="14.25" customHeight="1" x14ac:dyDescent="0.3">
      <c r="A11" s="90"/>
      <c r="C11" s="97" t="s">
        <v>4</v>
      </c>
      <c r="D11" s="116">
        <f>Denmark!D32</f>
        <v>9.9999999999999978E-2</v>
      </c>
      <c r="E11" s="116">
        <f>Denmark!E32</f>
        <v>9.9999999999999978E-2</v>
      </c>
      <c r="F11" s="116">
        <f>Denmark!D33</f>
        <v>0.16400000000000001</v>
      </c>
      <c r="G11" s="116">
        <f>Denmark!E33</f>
        <v>0.16400000000000001</v>
      </c>
      <c r="I11" s="5"/>
      <c r="J11" s="5"/>
      <c r="K11" s="96"/>
    </row>
    <row r="12" spans="1:12" s="57" customFormat="1" x14ac:dyDescent="0.3">
      <c r="A12" s="90"/>
      <c r="C12" s="97" t="s">
        <v>5</v>
      </c>
      <c r="D12" s="117" t="s">
        <v>144</v>
      </c>
      <c r="E12" s="117" t="s">
        <v>144</v>
      </c>
      <c r="F12" s="117" t="s">
        <v>144</v>
      </c>
      <c r="G12" s="117" t="s">
        <v>144</v>
      </c>
      <c r="I12" s="119" t="s">
        <v>136</v>
      </c>
      <c r="J12" s="119" t="s">
        <v>84</v>
      </c>
      <c r="K12" s="96"/>
    </row>
    <row r="13" spans="1:12" x14ac:dyDescent="0.3">
      <c r="A13" s="90"/>
      <c r="B13" s="57"/>
      <c r="C13" s="97" t="s">
        <v>6</v>
      </c>
      <c r="D13" s="116">
        <f>J15*France!D25</f>
        <v>4.6830061701462138E-2</v>
      </c>
      <c r="E13" s="116">
        <f>J15*France!E25</f>
        <v>4.6830061701462138E-2</v>
      </c>
      <c r="F13" s="116">
        <f>J15*France!D26</f>
        <v>0.51741507196980885</v>
      </c>
      <c r="G13" s="116">
        <f>J15*France!E26</f>
        <v>0.51741507196980885</v>
      </c>
      <c r="H13" s="57"/>
      <c r="I13" s="96" t="s">
        <v>137</v>
      </c>
      <c r="J13" s="95">
        <v>0.68819098676264634</v>
      </c>
      <c r="K13" s="57"/>
      <c r="L13" s="57"/>
    </row>
    <row r="14" spans="1:12" s="57" customFormat="1" x14ac:dyDescent="0.3">
      <c r="A14" s="90"/>
      <c r="C14" s="97" t="s">
        <v>7</v>
      </c>
      <c r="D14" s="116">
        <f>J15*Germany!D33</f>
        <v>1.8971885972226317</v>
      </c>
      <c r="E14" s="116">
        <f>J15*Germany!E33</f>
        <v>1.8971885972226317</v>
      </c>
      <c r="F14" s="116">
        <f>J15*Germany!D34</f>
        <v>0.72662902673434182</v>
      </c>
      <c r="G14" s="116">
        <f>J15*Germany!E34</f>
        <v>0.72662902673434182</v>
      </c>
      <c r="I14" s="96" t="s">
        <v>138</v>
      </c>
      <c r="J14" s="95">
        <v>0.74562708356168161</v>
      </c>
    </row>
    <row r="15" spans="1:12" x14ac:dyDescent="0.3">
      <c r="A15" s="90"/>
      <c r="B15" s="57"/>
      <c r="C15" s="97" t="s">
        <v>8</v>
      </c>
      <c r="D15" s="117" t="s">
        <v>144</v>
      </c>
      <c r="E15" s="117" t="s">
        <v>144</v>
      </c>
      <c r="F15" s="117" t="s">
        <v>144</v>
      </c>
      <c r="G15" s="117" t="s">
        <v>144</v>
      </c>
      <c r="H15" s="57"/>
      <c r="I15" s="96" t="s">
        <v>139</v>
      </c>
      <c r="J15" s="95">
        <v>1.14219662686492</v>
      </c>
      <c r="K15" s="57"/>
      <c r="L15" s="57"/>
    </row>
    <row r="16" spans="1:12" x14ac:dyDescent="0.3">
      <c r="A16" s="90"/>
      <c r="B16" s="57"/>
      <c r="C16" s="97" t="s">
        <v>9</v>
      </c>
      <c r="D16" s="117" t="s">
        <v>144</v>
      </c>
      <c r="E16" s="117" t="s">
        <v>144</v>
      </c>
      <c r="F16" s="117" t="s">
        <v>144</v>
      </c>
      <c r="G16" s="117" t="s">
        <v>144</v>
      </c>
      <c r="H16" s="57"/>
      <c r="I16" s="96" t="s">
        <v>140</v>
      </c>
      <c r="J16" s="95">
        <v>9.3655248399848578E-3</v>
      </c>
      <c r="K16" s="57"/>
      <c r="L16" s="57"/>
    </row>
    <row r="17" spans="1:18" s="57" customFormat="1" x14ac:dyDescent="0.3">
      <c r="A17" s="90"/>
      <c r="C17" s="97" t="s">
        <v>10</v>
      </c>
      <c r="D17" s="117" t="s">
        <v>144</v>
      </c>
      <c r="E17" s="117" t="s">
        <v>144</v>
      </c>
      <c r="F17" s="117" t="s">
        <v>144</v>
      </c>
      <c r="G17" s="117" t="s">
        <v>144</v>
      </c>
      <c r="I17" s="96" t="s">
        <v>141</v>
      </c>
      <c r="J17" s="95">
        <v>1.0650818249111988</v>
      </c>
    </row>
    <row r="18" spans="1:18" s="57" customFormat="1" x14ac:dyDescent="0.3">
      <c r="A18" s="89"/>
      <c r="B18" s="5"/>
      <c r="C18" s="97" t="s">
        <v>11</v>
      </c>
      <c r="D18" s="117" t="s">
        <v>144</v>
      </c>
      <c r="E18" s="117" t="s">
        <v>144</v>
      </c>
      <c r="F18" s="117" t="s">
        <v>144</v>
      </c>
      <c r="G18" s="117" t="s">
        <v>144</v>
      </c>
      <c r="H18" s="5"/>
      <c r="I18" s="96" t="s">
        <v>142</v>
      </c>
      <c r="J18" s="95">
        <v>1.2820512799999999</v>
      </c>
      <c r="K18" s="31"/>
      <c r="L18" s="5"/>
    </row>
    <row r="19" spans="1:18" s="57" customFormat="1" x14ac:dyDescent="0.3">
      <c r="A19" s="90"/>
      <c r="C19" s="97" t="s">
        <v>12</v>
      </c>
      <c r="D19" s="116">
        <f>J16*Japan!D35</f>
        <v>-0.42481770801968527</v>
      </c>
      <c r="E19" s="116">
        <f>J16*Japan!E35</f>
        <v>-0.42481770801968527</v>
      </c>
      <c r="F19" s="116">
        <f>J16*Japan!D36</f>
        <v>-4.2906611981876765E-2</v>
      </c>
      <c r="G19" s="116">
        <f>J16*Japan!E36</f>
        <v>-4.2906611981876765E-2</v>
      </c>
      <c r="I19" s="96" t="s">
        <v>143</v>
      </c>
      <c r="J19" s="96"/>
      <c r="K19" s="29"/>
    </row>
    <row r="20" spans="1:18" s="57" customFormat="1" x14ac:dyDescent="0.3">
      <c r="A20" s="89"/>
      <c r="B20" s="5"/>
      <c r="C20" s="97" t="s">
        <v>13</v>
      </c>
      <c r="D20" s="116">
        <f>J15*Luxembourg!D34</f>
        <v>1.256416289551413E-2</v>
      </c>
      <c r="E20" s="116">
        <f>J15*Luxembourg!E34</f>
        <v>1.256416289551413E-2</v>
      </c>
      <c r="F20" s="116">
        <f>J15*Luxembourg!D35</f>
        <v>1.3586727955475485E-2</v>
      </c>
      <c r="G20" s="116">
        <f>J15*Luxembourg!E35</f>
        <v>1.3586727955475485E-2</v>
      </c>
      <c r="H20" s="5"/>
      <c r="I20" s="5"/>
      <c r="J20" s="5"/>
      <c r="K20" s="5"/>
      <c r="L20" s="5"/>
    </row>
    <row r="21" spans="1:18" x14ac:dyDescent="0.3">
      <c r="A21" s="89"/>
      <c r="C21" s="97" t="s">
        <v>14</v>
      </c>
      <c r="D21" s="117" t="s">
        <v>144</v>
      </c>
      <c r="E21" s="117" t="s">
        <v>144</v>
      </c>
      <c r="F21" s="117" t="s">
        <v>144</v>
      </c>
      <c r="G21" s="117" t="s">
        <v>144</v>
      </c>
    </row>
    <row r="22" spans="1:18" s="57" customFormat="1" x14ac:dyDescent="0.3">
      <c r="A22" s="90"/>
      <c r="C22" s="97" t="s">
        <v>15</v>
      </c>
      <c r="D22" s="117" t="s">
        <v>144</v>
      </c>
      <c r="E22" s="117" t="s">
        <v>144</v>
      </c>
      <c r="F22" s="117" t="s">
        <v>144</v>
      </c>
      <c r="G22" s="117" t="s">
        <v>144</v>
      </c>
      <c r="M22" s="102"/>
      <c r="N22" s="102"/>
      <c r="O22" s="102"/>
      <c r="P22" s="102"/>
      <c r="Q22" s="102"/>
      <c r="R22" s="103"/>
    </row>
    <row r="23" spans="1:18" s="57" customFormat="1" x14ac:dyDescent="0.3">
      <c r="A23" s="90"/>
      <c r="C23" s="97" t="s">
        <v>16</v>
      </c>
      <c r="D23" s="117" t="s">
        <v>144</v>
      </c>
      <c r="E23" s="117" t="s">
        <v>144</v>
      </c>
      <c r="F23" s="117" t="s">
        <v>144</v>
      </c>
      <c r="G23" s="117" t="s">
        <v>144</v>
      </c>
      <c r="I23" s="124" t="s">
        <v>149</v>
      </c>
      <c r="J23" s="125"/>
      <c r="K23" s="125"/>
      <c r="M23" s="102"/>
      <c r="N23" s="102"/>
      <c r="O23" s="102"/>
      <c r="P23" s="102"/>
      <c r="Q23" s="102"/>
      <c r="R23" s="103"/>
    </row>
    <row r="24" spans="1:18" x14ac:dyDescent="0.3">
      <c r="A24" s="90"/>
      <c r="B24" s="57"/>
      <c r="C24" s="97" t="s">
        <v>17</v>
      </c>
      <c r="D24" s="117" t="s">
        <v>144</v>
      </c>
      <c r="E24" s="117" t="s">
        <v>144</v>
      </c>
      <c r="F24" s="117" t="s">
        <v>144</v>
      </c>
      <c r="G24" s="117" t="s">
        <v>144</v>
      </c>
      <c r="H24" s="57"/>
      <c r="I24" s="125"/>
      <c r="J24" s="125"/>
      <c r="K24" s="125"/>
      <c r="L24" s="57"/>
      <c r="M24" s="102"/>
      <c r="N24" s="102"/>
      <c r="O24" s="102"/>
      <c r="P24" s="102"/>
      <c r="Q24" s="102"/>
      <c r="R24" s="4"/>
    </row>
    <row r="25" spans="1:18" s="57" customFormat="1" x14ac:dyDescent="0.3">
      <c r="A25" s="90"/>
      <c r="C25" s="97" t="s">
        <v>18</v>
      </c>
      <c r="D25" s="117" t="s">
        <v>144</v>
      </c>
      <c r="E25" s="117" t="s">
        <v>144</v>
      </c>
      <c r="F25" s="117" t="s">
        <v>144</v>
      </c>
      <c r="G25" s="117" t="s">
        <v>144</v>
      </c>
      <c r="I25" s="125"/>
      <c r="J25" s="126" t="s">
        <v>148</v>
      </c>
      <c r="K25" s="126" t="s">
        <v>33</v>
      </c>
      <c r="M25" s="102"/>
      <c r="N25" s="102"/>
      <c r="O25" s="102"/>
      <c r="P25" s="102"/>
      <c r="Q25" s="102"/>
      <c r="R25" s="103"/>
    </row>
    <row r="26" spans="1:18" x14ac:dyDescent="0.3">
      <c r="A26" s="89"/>
      <c r="C26" s="97" t="s">
        <v>19</v>
      </c>
      <c r="D26" s="117" t="s">
        <v>144</v>
      </c>
      <c r="E26" s="117" t="s">
        <v>144</v>
      </c>
      <c r="F26" s="117" t="s">
        <v>144</v>
      </c>
      <c r="G26" s="117" t="s">
        <v>144</v>
      </c>
      <c r="I26" s="125"/>
      <c r="J26" s="125" t="s">
        <v>173</v>
      </c>
      <c r="K26" s="125" t="s">
        <v>180</v>
      </c>
    </row>
    <row r="27" spans="1:18" x14ac:dyDescent="0.3">
      <c r="A27" s="90"/>
      <c r="B27" s="57"/>
      <c r="C27" s="97" t="s">
        <v>20</v>
      </c>
      <c r="D27" s="116">
        <f>J17*Switzerland!D36</f>
        <v>6.3904909494671924E-2</v>
      </c>
      <c r="E27" s="116">
        <f>J17*Switzerland!E36</f>
        <v>6.3904909494671924E-2</v>
      </c>
      <c r="F27" s="116">
        <f>J17*Switzerland!D37</f>
        <v>2.0642551210531393E-2</v>
      </c>
      <c r="G27" s="116">
        <f>J17*Switzerland!E37</f>
        <v>2.0642551210531393E-2</v>
      </c>
      <c r="H27" s="57"/>
      <c r="I27" s="125"/>
      <c r="J27" s="125" t="s">
        <v>39</v>
      </c>
      <c r="K27" s="127" t="s">
        <v>151</v>
      </c>
      <c r="L27" s="120"/>
    </row>
    <row r="28" spans="1:18" x14ac:dyDescent="0.3">
      <c r="A28" s="90"/>
      <c r="B28" s="57"/>
      <c r="C28" s="97" t="s">
        <v>21</v>
      </c>
      <c r="D28" s="116">
        <f>J18*UK!D45</f>
        <v>1.4564102540799997</v>
      </c>
      <c r="E28" s="116">
        <f>J18*UK!E45</f>
        <v>2.1632478597866678</v>
      </c>
      <c r="F28" s="116">
        <f>J18*UK!D46</f>
        <v>0.88076922935999991</v>
      </c>
      <c r="G28" s="116">
        <f>J18*UK!E46</f>
        <v>1.2341880322133338</v>
      </c>
      <c r="H28" s="57"/>
      <c r="I28" s="125"/>
      <c r="J28" s="125" t="s">
        <v>35</v>
      </c>
      <c r="K28" s="127" t="s">
        <v>152</v>
      </c>
      <c r="L28" s="120"/>
      <c r="P28" s="4"/>
    </row>
    <row r="29" spans="1:18" x14ac:dyDescent="0.3">
      <c r="A29" s="89"/>
      <c r="C29" s="97" t="s">
        <v>22</v>
      </c>
      <c r="D29" s="116">
        <f>US!D30</f>
        <v>2.85</v>
      </c>
      <c r="E29" s="116">
        <f>US!E30</f>
        <v>2.85</v>
      </c>
      <c r="F29" s="116">
        <f>US!D31</f>
        <v>1</v>
      </c>
      <c r="G29" s="116">
        <f>US!E31</f>
        <v>1</v>
      </c>
      <c r="I29" s="125"/>
      <c r="J29" s="125" t="s">
        <v>74</v>
      </c>
      <c r="K29" s="125" t="s">
        <v>153</v>
      </c>
    </row>
    <row r="30" spans="1:18" x14ac:dyDescent="0.3">
      <c r="A30" s="90"/>
      <c r="B30" s="57"/>
      <c r="C30" s="97" t="s">
        <v>27</v>
      </c>
      <c r="D30" s="116">
        <f>J15*'EU institutions'!D37</f>
        <v>1.2644116659394666</v>
      </c>
      <c r="E30" s="116">
        <f>J15*'EU institutions'!E37</f>
        <v>2.3609204277297899</v>
      </c>
      <c r="F30" s="116">
        <f>J15*'EU institutions'!D38</f>
        <v>0.51731180487751716</v>
      </c>
      <c r="G30" s="116">
        <f>J15*'EU institutions'!E38</f>
        <v>0.96592908824013335</v>
      </c>
      <c r="H30" s="57"/>
      <c r="I30" s="125"/>
      <c r="J30" s="125" t="s">
        <v>150</v>
      </c>
      <c r="K30" s="125" t="s">
        <v>154</v>
      </c>
      <c r="L30" s="57"/>
    </row>
    <row r="31" spans="1:18" ht="16.5" customHeight="1" x14ac:dyDescent="0.3">
      <c r="A31" s="89"/>
      <c r="C31" s="97" t="s">
        <v>28</v>
      </c>
      <c r="D31" s="116">
        <f>MDBs!L20</f>
        <v>6.1445783132530138</v>
      </c>
      <c r="E31" s="116">
        <f>D31</f>
        <v>6.1445783132530138</v>
      </c>
      <c r="F31" s="116">
        <f>MDBs!N27</f>
        <v>2.0658315769605871</v>
      </c>
      <c r="G31" s="116">
        <f>F31</f>
        <v>2.0658315769605871</v>
      </c>
      <c r="H31" s="104"/>
      <c r="N31" s="4"/>
    </row>
    <row r="32" spans="1:18" x14ac:dyDescent="0.3">
      <c r="A32" s="89"/>
      <c r="B32" s="121"/>
      <c r="C32" s="109" t="s">
        <v>58</v>
      </c>
      <c r="D32" s="122">
        <f>SUM(D7:D31)</f>
        <v>13.679016201644556</v>
      </c>
      <c r="E32" s="122">
        <f>SUM(E7:E31)</f>
        <v>15.660993199193202</v>
      </c>
      <c r="F32" s="122">
        <f>SUM(F7:F31)</f>
        <v>5.9163137827461618</v>
      </c>
      <c r="G32" s="122">
        <f>SUM(G7:G31)</f>
        <v>6.7537061394019622</v>
      </c>
      <c r="H32" s="110"/>
      <c r="N32" s="4"/>
    </row>
    <row r="33" spans="1:21" x14ac:dyDescent="0.3">
      <c r="A33" s="89"/>
      <c r="C33" s="99"/>
      <c r="D33" s="89"/>
      <c r="E33" s="89"/>
      <c r="F33" s="89"/>
      <c r="G33" s="89"/>
      <c r="H33" s="105"/>
    </row>
    <row r="34" spans="1:21" x14ac:dyDescent="0.3">
      <c r="B34" s="94" t="s">
        <v>146</v>
      </c>
      <c r="C34" s="99"/>
      <c r="D34" s="89"/>
      <c r="E34" s="89"/>
      <c r="F34" s="89"/>
      <c r="G34" s="89"/>
    </row>
    <row r="35" spans="1:21" x14ac:dyDescent="0.3">
      <c r="C35" s="99"/>
      <c r="D35" s="98"/>
      <c r="E35" s="108"/>
      <c r="F35" s="108"/>
      <c r="G35" s="89"/>
      <c r="M35" s="104"/>
      <c r="N35" s="104"/>
      <c r="O35" s="104"/>
      <c r="P35" s="104"/>
      <c r="Q35" s="104"/>
      <c r="R35" s="104"/>
      <c r="S35" s="104"/>
      <c r="T35" s="104"/>
      <c r="U35" s="104"/>
    </row>
    <row r="36" spans="1:21" x14ac:dyDescent="0.3">
      <c r="C36" s="106" t="s">
        <v>85</v>
      </c>
      <c r="D36" s="106" t="s">
        <v>66</v>
      </c>
      <c r="E36" s="106"/>
      <c r="F36" s="106" t="s">
        <v>75</v>
      </c>
      <c r="G36" s="107"/>
      <c r="H36" s="106" t="s">
        <v>33</v>
      </c>
      <c r="M36" s="104"/>
      <c r="N36" s="104"/>
      <c r="O36" s="104"/>
      <c r="P36" s="104"/>
      <c r="Q36" s="104"/>
      <c r="R36" s="104"/>
      <c r="S36" s="104"/>
      <c r="T36" s="104"/>
      <c r="U36" s="104"/>
    </row>
    <row r="37" spans="1:21" x14ac:dyDescent="0.3">
      <c r="C37" s="106"/>
      <c r="D37" s="106" t="s">
        <v>86</v>
      </c>
      <c r="E37" s="106" t="s">
        <v>87</v>
      </c>
      <c r="F37" s="106" t="s">
        <v>86</v>
      </c>
      <c r="G37" s="106" t="s">
        <v>87</v>
      </c>
      <c r="H37" s="106"/>
      <c r="M37" s="104"/>
      <c r="N37" s="104"/>
      <c r="O37" s="104"/>
      <c r="P37" s="104"/>
      <c r="Q37" s="104"/>
      <c r="R37" s="104"/>
      <c r="S37" s="104"/>
      <c r="T37" s="104"/>
      <c r="U37" s="104"/>
    </row>
    <row r="38" spans="1:21" x14ac:dyDescent="0.3">
      <c r="C38" s="5" t="s">
        <v>56</v>
      </c>
      <c r="D38" s="4">
        <v>79.599999999999994</v>
      </c>
      <c r="E38" s="4">
        <v>79.599999999999994</v>
      </c>
      <c r="F38" s="4">
        <v>20.100000000000001</v>
      </c>
      <c r="G38" s="4">
        <v>20.100000000000001</v>
      </c>
      <c r="H38" s="4" t="s">
        <v>173</v>
      </c>
      <c r="M38" s="104"/>
      <c r="N38" s="104"/>
      <c r="O38" s="104"/>
      <c r="P38" s="104"/>
      <c r="Q38" s="104"/>
      <c r="R38" s="104"/>
      <c r="S38" s="104"/>
      <c r="T38" s="104"/>
      <c r="U38" s="104"/>
    </row>
    <row r="39" spans="1:21" x14ac:dyDescent="0.3">
      <c r="C39" s="150" t="s">
        <v>57</v>
      </c>
      <c r="D39" s="151">
        <f>D38+D32</f>
        <v>93.279016201644552</v>
      </c>
      <c r="E39" s="151">
        <f>E38+E32</f>
        <v>95.260993199193194</v>
      </c>
      <c r="F39" s="151">
        <f>F38+F32</f>
        <v>26.016313782746163</v>
      </c>
      <c r="G39" s="151">
        <f>G38+G32</f>
        <v>26.853706139401964</v>
      </c>
      <c r="M39" s="104"/>
      <c r="N39" s="104"/>
      <c r="O39" s="104"/>
      <c r="P39" s="104"/>
      <c r="Q39" s="104"/>
      <c r="R39" s="104"/>
      <c r="S39" s="104"/>
      <c r="T39" s="104"/>
      <c r="U39" s="104"/>
    </row>
    <row r="40" spans="1:21" x14ac:dyDescent="0.3">
      <c r="C40" s="4"/>
      <c r="D40" s="4"/>
      <c r="E40" s="4"/>
      <c r="F40" s="104"/>
      <c r="G40" s="104"/>
      <c r="H40" s="128"/>
      <c r="I40" s="104"/>
      <c r="J40" s="104"/>
      <c r="K40" s="104"/>
      <c r="L40" s="104"/>
      <c r="M40" s="104"/>
      <c r="N40" s="104"/>
      <c r="O40" s="104"/>
      <c r="P40" s="104"/>
      <c r="Q40" s="104"/>
      <c r="R40" s="104"/>
      <c r="S40" s="104"/>
      <c r="T40" s="104"/>
      <c r="U40" s="104"/>
    </row>
    <row r="41" spans="1:21" x14ac:dyDescent="0.3">
      <c r="B41" s="111" t="s">
        <v>76</v>
      </c>
      <c r="F41" s="104"/>
      <c r="G41" s="104"/>
      <c r="H41" s="128"/>
      <c r="I41" s="104"/>
      <c r="J41" s="104"/>
      <c r="K41" s="104"/>
      <c r="L41" s="104"/>
      <c r="M41" s="104"/>
      <c r="N41" s="104"/>
      <c r="O41" s="104"/>
      <c r="P41" s="104"/>
      <c r="Q41" s="104"/>
      <c r="R41" s="104"/>
      <c r="S41" s="104"/>
      <c r="T41" s="104"/>
      <c r="U41" s="104"/>
    </row>
    <row r="42" spans="1:21" x14ac:dyDescent="0.3">
      <c r="F42" s="104"/>
      <c r="G42" s="104"/>
      <c r="H42" s="104"/>
      <c r="I42" s="104"/>
      <c r="J42" s="104"/>
      <c r="K42" s="104"/>
      <c r="L42" s="104"/>
      <c r="M42" s="104"/>
      <c r="N42" s="104"/>
      <c r="O42" s="104"/>
      <c r="P42" s="104"/>
      <c r="Q42" s="104"/>
      <c r="R42" s="104"/>
      <c r="S42" s="104"/>
      <c r="T42" s="104"/>
      <c r="U42" s="104"/>
    </row>
    <row r="43" spans="1:21" x14ac:dyDescent="0.3">
      <c r="C43" s="112" t="s">
        <v>85</v>
      </c>
      <c r="D43" s="106" t="s">
        <v>87</v>
      </c>
      <c r="E43" s="106" t="s">
        <v>86</v>
      </c>
      <c r="F43" s="104"/>
      <c r="G43" s="104"/>
      <c r="H43" s="104"/>
      <c r="I43" s="104"/>
      <c r="J43" s="104"/>
      <c r="K43" s="104"/>
      <c r="L43" s="104"/>
      <c r="M43" s="104"/>
      <c r="N43" s="104"/>
      <c r="O43" s="104"/>
      <c r="P43" s="104"/>
      <c r="Q43" s="104"/>
      <c r="R43" s="104"/>
      <c r="S43" s="104"/>
      <c r="T43" s="104"/>
      <c r="U43" s="104"/>
    </row>
    <row r="44" spans="1:21" x14ac:dyDescent="0.3">
      <c r="B44" s="4"/>
      <c r="C44" s="113">
        <v>2019</v>
      </c>
      <c r="D44" s="4">
        <f>D38</f>
        <v>79.599999999999994</v>
      </c>
      <c r="E44" s="4">
        <f>E38</f>
        <v>79.599999999999994</v>
      </c>
      <c r="F44" s="104"/>
      <c r="G44" s="104"/>
      <c r="H44" s="104"/>
      <c r="I44" s="104"/>
      <c r="J44" s="104"/>
      <c r="K44" s="104"/>
      <c r="L44" s="104"/>
      <c r="M44" s="104"/>
      <c r="N44" s="104"/>
      <c r="O44" s="104"/>
      <c r="P44" s="104"/>
      <c r="Q44" s="104"/>
      <c r="R44" s="104"/>
      <c r="S44" s="104"/>
      <c r="T44" s="104"/>
      <c r="U44" s="104"/>
    </row>
    <row r="45" spans="1:21" x14ac:dyDescent="0.3">
      <c r="B45" s="4"/>
      <c r="C45" s="113">
        <v>2020</v>
      </c>
      <c r="D45" s="4">
        <f>($D$50-$D$44)/($C$50-$C$44)+D44</f>
        <v>81.879836033607418</v>
      </c>
      <c r="E45" s="4">
        <f>($E$50-$E$44)/($C$50-$C$44)+E44</f>
        <v>82.210165533198861</v>
      </c>
      <c r="F45" s="104"/>
      <c r="G45" s="104"/>
      <c r="H45" s="104"/>
      <c r="I45" s="104"/>
      <c r="J45" s="104"/>
      <c r="K45" s="104"/>
      <c r="L45" s="104"/>
      <c r="M45" s="104"/>
      <c r="N45" s="104"/>
      <c r="O45" s="104"/>
      <c r="P45" s="104"/>
      <c r="Q45" s="104"/>
      <c r="R45" s="104"/>
      <c r="S45" s="104"/>
      <c r="T45" s="104"/>
      <c r="U45" s="104"/>
    </row>
    <row r="46" spans="1:21" x14ac:dyDescent="0.3">
      <c r="B46" s="4"/>
      <c r="C46" s="113">
        <v>2021</v>
      </c>
      <c r="D46" s="4">
        <f>($D$50-$D$44)/($C$50-$C$44)+D45</f>
        <v>84.159672067214842</v>
      </c>
      <c r="E46" s="4">
        <f>($E$50-$E$44)/($C$50-$C$44)+E45</f>
        <v>84.820331066397728</v>
      </c>
      <c r="F46" s="104"/>
      <c r="G46" s="104"/>
      <c r="H46" s="104"/>
      <c r="I46" s="104"/>
      <c r="J46" s="104"/>
      <c r="K46" s="104"/>
      <c r="L46" s="104"/>
      <c r="M46" s="104"/>
      <c r="N46" s="104"/>
      <c r="O46" s="104"/>
      <c r="P46" s="104"/>
      <c r="Q46" s="104"/>
      <c r="R46" s="104"/>
      <c r="S46" s="104"/>
      <c r="T46" s="104"/>
      <c r="U46" s="104"/>
    </row>
    <row r="47" spans="1:21" x14ac:dyDescent="0.3">
      <c r="B47" s="4"/>
      <c r="C47" s="113">
        <v>2022</v>
      </c>
      <c r="D47" s="4">
        <f t="shared" ref="D47:D49" si="0">($D$50-$D$44)/($C$50-$C$44)+D46</f>
        <v>86.439508100822266</v>
      </c>
      <c r="E47" s="4">
        <f>($E$50-$E$44)/($C$50-$C$44)+E46</f>
        <v>87.430496599596594</v>
      </c>
      <c r="F47" s="104"/>
      <c r="G47" s="104"/>
      <c r="H47" s="104"/>
      <c r="I47" s="104"/>
      <c r="J47" s="104"/>
      <c r="K47" s="104"/>
      <c r="L47" s="104"/>
      <c r="M47" s="104"/>
      <c r="N47" s="104"/>
      <c r="O47" s="104"/>
      <c r="P47" s="104"/>
      <c r="Q47" s="104"/>
      <c r="R47" s="104"/>
      <c r="S47" s="104"/>
      <c r="T47" s="104"/>
      <c r="U47" s="104"/>
    </row>
    <row r="48" spans="1:21" x14ac:dyDescent="0.3">
      <c r="B48" s="4"/>
      <c r="C48" s="113">
        <v>2023</v>
      </c>
      <c r="D48" s="4">
        <f t="shared" si="0"/>
        <v>88.71934413442969</v>
      </c>
      <c r="E48" s="4">
        <f>($E$50-$E$44)/($C$50-$C$44)+E47</f>
        <v>90.040662132795461</v>
      </c>
      <c r="F48" s="104"/>
      <c r="G48" s="104"/>
      <c r="H48" s="104"/>
      <c r="I48" s="104"/>
      <c r="J48" s="104"/>
      <c r="K48" s="104"/>
      <c r="L48" s="104"/>
      <c r="M48" s="104"/>
      <c r="N48" s="104"/>
      <c r="O48" s="104"/>
      <c r="P48" s="104"/>
      <c r="Q48" s="104"/>
      <c r="R48" s="104"/>
      <c r="S48" s="104"/>
      <c r="T48" s="104"/>
      <c r="U48" s="104"/>
    </row>
    <row r="49" spans="2:21" x14ac:dyDescent="0.3">
      <c r="B49" s="4"/>
      <c r="C49" s="113">
        <v>2024</v>
      </c>
      <c r="D49" s="4">
        <f t="shared" si="0"/>
        <v>90.999180168037114</v>
      </c>
      <c r="E49" s="4">
        <f>($E$50-$E$44)/($C$50-$C$44)+E48</f>
        <v>92.650827665994328</v>
      </c>
      <c r="F49" s="104"/>
      <c r="G49" s="104"/>
      <c r="H49" s="104"/>
      <c r="I49" s="104"/>
      <c r="J49" s="104"/>
      <c r="K49" s="104"/>
      <c r="L49" s="104"/>
      <c r="M49" s="104"/>
      <c r="N49" s="104"/>
      <c r="O49" s="104"/>
      <c r="P49" s="104"/>
      <c r="Q49" s="104"/>
      <c r="R49" s="104"/>
      <c r="S49" s="104"/>
      <c r="T49" s="104"/>
      <c r="U49" s="104"/>
    </row>
    <row r="50" spans="2:21" x14ac:dyDescent="0.3">
      <c r="B50" s="4"/>
      <c r="C50" s="113">
        <v>2025</v>
      </c>
      <c r="D50" s="4">
        <f>D39</f>
        <v>93.279016201644552</v>
      </c>
      <c r="E50" s="4">
        <v>95.260993199193194</v>
      </c>
      <c r="F50" s="104"/>
      <c r="G50" s="104"/>
      <c r="H50" s="104"/>
      <c r="I50" s="104"/>
      <c r="J50" s="104"/>
      <c r="K50" s="104"/>
      <c r="L50" s="104"/>
      <c r="M50" s="104"/>
      <c r="N50" s="104"/>
      <c r="O50" s="104"/>
      <c r="P50" s="104"/>
      <c r="Q50" s="104"/>
      <c r="R50" s="104"/>
      <c r="S50" s="104"/>
      <c r="T50" s="104"/>
      <c r="U50" s="104"/>
    </row>
    <row r="51" spans="2:21" x14ac:dyDescent="0.3">
      <c r="B51" s="4"/>
      <c r="C51" s="114" t="s">
        <v>158</v>
      </c>
      <c r="D51" s="81">
        <f>SUM(D45:D50)</f>
        <v>525.47655670575591</v>
      </c>
      <c r="E51" s="81">
        <f>SUM(E45:E50)</f>
        <v>532.41347619717612</v>
      </c>
      <c r="F51" s="104"/>
      <c r="G51" s="104"/>
      <c r="H51" s="104"/>
      <c r="I51" s="104"/>
      <c r="J51" s="104"/>
      <c r="K51" s="104"/>
      <c r="L51" s="104"/>
      <c r="M51" s="104"/>
      <c r="N51" s="104"/>
      <c r="O51" s="104"/>
      <c r="P51" s="104"/>
      <c r="Q51" s="104"/>
      <c r="R51" s="104"/>
      <c r="S51" s="104"/>
      <c r="T51" s="104"/>
      <c r="U51" s="104"/>
    </row>
    <row r="52" spans="2:21" x14ac:dyDescent="0.3">
      <c r="B52" s="4"/>
      <c r="C52" s="115" t="s">
        <v>147</v>
      </c>
      <c r="D52" s="123">
        <f>600-D51</f>
        <v>74.523443294244089</v>
      </c>
      <c r="E52" s="123">
        <f>600-E51</f>
        <v>67.586523802823876</v>
      </c>
      <c r="F52" s="104"/>
      <c r="G52" s="104"/>
      <c r="H52" s="104"/>
      <c r="I52" s="104"/>
      <c r="J52" s="104"/>
      <c r="K52" s="104"/>
      <c r="L52" s="104"/>
      <c r="M52" s="104"/>
      <c r="N52" s="104"/>
      <c r="O52" s="104"/>
      <c r="P52" s="104"/>
      <c r="Q52" s="104"/>
      <c r="R52" s="104"/>
      <c r="S52" s="104"/>
      <c r="T52" s="104"/>
      <c r="U52" s="104"/>
    </row>
    <row r="53" spans="2:21" x14ac:dyDescent="0.3">
      <c r="F53" s="104"/>
      <c r="G53" s="104"/>
      <c r="H53" s="104"/>
      <c r="I53" s="104"/>
      <c r="J53" s="104"/>
      <c r="K53" s="104"/>
      <c r="L53" s="104"/>
      <c r="M53" s="104"/>
      <c r="N53" s="104"/>
      <c r="O53" s="104"/>
      <c r="P53" s="104"/>
      <c r="Q53" s="104"/>
      <c r="R53" s="104"/>
      <c r="S53" s="104"/>
      <c r="T53" s="104"/>
      <c r="U53" s="104"/>
    </row>
    <row r="54" spans="2:21" x14ac:dyDescent="0.3">
      <c r="F54" s="104"/>
      <c r="G54" s="104"/>
      <c r="H54" s="104"/>
      <c r="I54" s="104"/>
      <c r="J54" s="104"/>
      <c r="K54" s="104"/>
      <c r="L54" s="104"/>
      <c r="M54" s="104"/>
      <c r="N54" s="104"/>
      <c r="O54" s="104"/>
      <c r="P54" s="104"/>
      <c r="Q54" s="104"/>
      <c r="R54" s="104"/>
      <c r="S54" s="104"/>
      <c r="T54" s="104"/>
      <c r="U54" s="104"/>
    </row>
    <row r="55" spans="2:21" x14ac:dyDescent="0.3">
      <c r="F55" s="104"/>
      <c r="G55" s="104"/>
      <c r="H55" s="104"/>
      <c r="I55" s="104"/>
      <c r="J55" s="104"/>
      <c r="K55" s="104"/>
      <c r="L55" s="104"/>
      <c r="M55" s="104"/>
      <c r="N55" s="104"/>
      <c r="O55" s="104"/>
      <c r="P55" s="104"/>
      <c r="Q55" s="104"/>
      <c r="R55" s="104"/>
      <c r="S55" s="104"/>
      <c r="T55" s="104"/>
      <c r="U55" s="104"/>
    </row>
    <row r="56" spans="2:21" x14ac:dyDescent="0.3">
      <c r="F56" s="104"/>
      <c r="G56" s="104"/>
      <c r="H56" s="104"/>
      <c r="I56" s="104"/>
      <c r="J56" s="104"/>
      <c r="K56" s="104"/>
      <c r="L56" s="104"/>
      <c r="M56" s="104"/>
      <c r="N56" s="104"/>
      <c r="O56" s="104"/>
      <c r="P56" s="104"/>
      <c r="Q56" s="104"/>
      <c r="R56" s="104"/>
      <c r="S56" s="104"/>
      <c r="T56" s="104"/>
      <c r="U56" s="104"/>
    </row>
    <row r="57" spans="2:21" x14ac:dyDescent="0.3">
      <c r="F57" s="104"/>
      <c r="G57" s="104"/>
      <c r="H57" s="104"/>
      <c r="I57" s="104"/>
      <c r="J57" s="104"/>
      <c r="K57" s="104"/>
      <c r="L57" s="104"/>
      <c r="M57" s="104"/>
      <c r="N57" s="104"/>
      <c r="O57" s="104"/>
      <c r="P57" s="104"/>
      <c r="Q57" s="104"/>
      <c r="R57" s="104"/>
      <c r="S57" s="104"/>
      <c r="T57" s="104"/>
      <c r="U57" s="104"/>
    </row>
    <row r="58" spans="2:21" x14ac:dyDescent="0.3">
      <c r="F58" s="104"/>
      <c r="G58" s="104"/>
      <c r="H58" s="104"/>
      <c r="I58" s="104"/>
      <c r="J58" s="104"/>
      <c r="K58" s="104"/>
      <c r="L58" s="104"/>
      <c r="M58" s="104"/>
      <c r="N58" s="104"/>
      <c r="O58" s="104"/>
      <c r="P58" s="104"/>
      <c r="Q58" s="104"/>
      <c r="R58" s="104"/>
      <c r="S58" s="104"/>
      <c r="T58" s="104"/>
      <c r="U58" s="104"/>
    </row>
    <row r="59" spans="2:21" x14ac:dyDescent="0.3">
      <c r="F59" s="104"/>
      <c r="G59" s="104"/>
      <c r="H59" s="104"/>
      <c r="I59" s="104"/>
      <c r="J59" s="104"/>
      <c r="K59" s="104"/>
      <c r="L59" s="104"/>
      <c r="M59" s="104"/>
      <c r="N59" s="104"/>
      <c r="O59" s="104"/>
      <c r="P59" s="104"/>
      <c r="Q59" s="104"/>
      <c r="R59" s="104"/>
      <c r="S59" s="104"/>
      <c r="T59" s="104"/>
      <c r="U59" s="104"/>
    </row>
    <row r="60" spans="2:21" x14ac:dyDescent="0.3">
      <c r="F60" s="104"/>
      <c r="G60" s="104"/>
      <c r="H60" s="104"/>
      <c r="I60" s="104"/>
      <c r="J60" s="104"/>
      <c r="K60" s="104"/>
      <c r="L60" s="104"/>
      <c r="M60" s="104"/>
      <c r="N60" s="104"/>
      <c r="O60" s="104"/>
      <c r="P60" s="104"/>
      <c r="Q60" s="104"/>
      <c r="R60" s="104"/>
      <c r="S60" s="104"/>
      <c r="T60" s="104"/>
      <c r="U60" s="104"/>
    </row>
    <row r="61" spans="2:21" x14ac:dyDescent="0.3">
      <c r="F61" s="104"/>
      <c r="G61" s="104"/>
      <c r="H61" s="104"/>
      <c r="I61" s="104"/>
      <c r="J61" s="104"/>
      <c r="K61" s="104"/>
      <c r="L61" s="104"/>
      <c r="M61" s="104"/>
      <c r="N61" s="104"/>
      <c r="O61" s="104"/>
      <c r="P61" s="104"/>
      <c r="Q61" s="104"/>
      <c r="R61" s="104"/>
      <c r="S61" s="104"/>
      <c r="T61" s="104"/>
      <c r="U61" s="104"/>
    </row>
  </sheetData>
  <phoneticPr fontId="11"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6"/>
  <sheetViews>
    <sheetView workbookViewId="0">
      <selection activeCell="C7" sqref="C7"/>
    </sheetView>
  </sheetViews>
  <sheetFormatPr defaultColWidth="11.5546875" defaultRowHeight="14.4" x14ac:dyDescent="0.3"/>
  <cols>
    <col min="6" max="7" width="12.6640625" bestFit="1" customWidth="1"/>
  </cols>
  <sheetData>
    <row r="2" spans="1:12" s="1" customFormat="1" x14ac:dyDescent="0.3"/>
    <row r="3" spans="1:12" s="1" customFormat="1" x14ac:dyDescent="0.3">
      <c r="B3" s="15" t="s">
        <v>38</v>
      </c>
      <c r="D3" s="28" t="s">
        <v>50</v>
      </c>
    </row>
    <row r="4" spans="1:12" x14ac:dyDescent="0.3">
      <c r="B4" s="21"/>
      <c r="C4" s="21"/>
      <c r="D4" s="21"/>
      <c r="E4" s="21"/>
      <c r="F4" s="21"/>
      <c r="G4" s="21"/>
      <c r="H4" s="21"/>
    </row>
    <row r="5" spans="1:12" x14ac:dyDescent="0.3">
      <c r="B5" s="22" t="s">
        <v>37</v>
      </c>
      <c r="D5" s="23"/>
      <c r="E5" s="23"/>
      <c r="F5" s="23"/>
      <c r="G5" s="23"/>
      <c r="H5" s="23"/>
      <c r="I5" s="17"/>
      <c r="J5" s="17"/>
      <c r="K5" s="17"/>
    </row>
    <row r="6" spans="1:12" x14ac:dyDescent="0.3">
      <c r="B6" s="24"/>
      <c r="C6" s="21"/>
      <c r="D6" s="23"/>
      <c r="E6" s="23"/>
      <c r="F6" s="23"/>
      <c r="G6" s="23"/>
      <c r="H6" s="23"/>
      <c r="I6" s="17"/>
      <c r="J6" s="17"/>
      <c r="K6" s="17"/>
    </row>
    <row r="7" spans="1:12" x14ac:dyDescent="0.3">
      <c r="A7" s="17"/>
      <c r="B7" s="46"/>
      <c r="C7" s="21" t="s">
        <v>59</v>
      </c>
      <c r="D7" s="17"/>
      <c r="E7" s="17"/>
      <c r="F7" s="17"/>
      <c r="G7" s="17"/>
      <c r="H7" s="17"/>
      <c r="I7" s="17"/>
      <c r="J7" s="17"/>
      <c r="K7" s="17"/>
      <c r="L7" s="17"/>
    </row>
    <row r="8" spans="1:12" x14ac:dyDescent="0.3">
      <c r="A8" s="17"/>
      <c r="B8" s="17"/>
      <c r="C8" s="17"/>
      <c r="D8" s="17"/>
      <c r="E8" s="17"/>
      <c r="F8" s="17"/>
      <c r="G8" s="17"/>
      <c r="H8" s="17"/>
      <c r="I8" s="17"/>
      <c r="J8" s="17"/>
      <c r="K8" s="17"/>
      <c r="L8" s="17"/>
    </row>
    <row r="9" spans="1:12" x14ac:dyDescent="0.3">
      <c r="A9" s="17"/>
      <c r="B9" s="60" t="s">
        <v>98</v>
      </c>
      <c r="C9" s="1"/>
      <c r="D9" s="1"/>
      <c r="E9" s="1"/>
      <c r="H9" s="17"/>
      <c r="I9" s="17"/>
      <c r="J9" s="17"/>
      <c r="K9" s="17"/>
      <c r="L9" s="17"/>
    </row>
    <row r="10" spans="1:12" x14ac:dyDescent="0.3">
      <c r="A10" s="17"/>
      <c r="B10" s="1"/>
      <c r="C10" s="1"/>
      <c r="D10" s="1"/>
      <c r="E10" s="1"/>
      <c r="H10" s="45"/>
      <c r="I10" s="17"/>
      <c r="J10" s="17"/>
      <c r="K10" s="17"/>
      <c r="L10" s="17"/>
    </row>
    <row r="11" spans="1:12" x14ac:dyDescent="0.3">
      <c r="A11" s="17"/>
      <c r="B11" s="1"/>
      <c r="C11" s="66" t="s">
        <v>85</v>
      </c>
      <c r="D11" s="67" t="s">
        <v>84</v>
      </c>
      <c r="E11" s="68" t="s">
        <v>33</v>
      </c>
      <c r="H11" s="45"/>
      <c r="I11" s="17"/>
      <c r="J11" s="17"/>
      <c r="K11" s="17"/>
      <c r="L11" s="17"/>
    </row>
    <row r="12" spans="1:12" x14ac:dyDescent="0.3">
      <c r="A12" s="17"/>
      <c r="B12" s="1"/>
      <c r="C12" s="42">
        <v>2016</v>
      </c>
      <c r="D12" s="63">
        <v>0.26800000000000002</v>
      </c>
      <c r="E12" s="1" t="s">
        <v>35</v>
      </c>
      <c r="H12" s="45"/>
      <c r="I12" s="17"/>
      <c r="J12" s="17"/>
      <c r="K12" s="17"/>
      <c r="L12" s="17"/>
    </row>
    <row r="13" spans="1:12" x14ac:dyDescent="0.3">
      <c r="A13" s="17"/>
      <c r="B13" s="1"/>
      <c r="C13" s="62">
        <v>2017</v>
      </c>
      <c r="D13" s="63">
        <v>0.27400000000000002</v>
      </c>
      <c r="E13" s="1" t="s">
        <v>35</v>
      </c>
      <c r="H13" s="17"/>
      <c r="I13" s="17"/>
      <c r="J13" s="17"/>
      <c r="K13" s="17"/>
      <c r="L13" s="17"/>
    </row>
    <row r="14" spans="1:12" x14ac:dyDescent="0.3">
      <c r="A14" s="17"/>
      <c r="B14" s="1"/>
      <c r="C14" s="42">
        <v>2018</v>
      </c>
      <c r="D14" s="63">
        <v>0.32400000000000001</v>
      </c>
      <c r="E14" s="1" t="s">
        <v>35</v>
      </c>
      <c r="H14" s="17"/>
      <c r="I14" s="17"/>
      <c r="J14" s="17"/>
      <c r="K14" s="17"/>
      <c r="L14" s="17"/>
    </row>
    <row r="15" spans="1:12" x14ac:dyDescent="0.3">
      <c r="A15" s="17"/>
      <c r="B15" s="1"/>
      <c r="C15" s="42">
        <v>2019</v>
      </c>
      <c r="D15" s="63">
        <v>0.2669999999999999</v>
      </c>
      <c r="E15" s="1" t="s">
        <v>61</v>
      </c>
      <c r="H15" s="17"/>
      <c r="I15" s="17"/>
      <c r="J15" s="17"/>
      <c r="K15" s="17"/>
      <c r="L15" s="17"/>
    </row>
    <row r="16" spans="1:12" x14ac:dyDescent="0.3">
      <c r="A16" s="17"/>
      <c r="B16" s="1"/>
      <c r="C16" s="64">
        <v>2020</v>
      </c>
      <c r="D16" s="63">
        <v>0.2669999999999999</v>
      </c>
      <c r="E16" s="1" t="str">
        <f>E15</f>
        <v>Assume gap to 1.4bn AUD equally split between 2019 and 2020.</v>
      </c>
      <c r="H16" s="17"/>
      <c r="I16" s="17"/>
      <c r="J16" s="17"/>
      <c r="K16" s="17"/>
      <c r="L16" s="17"/>
    </row>
    <row r="17" spans="1:15" x14ac:dyDescent="0.3">
      <c r="A17" s="17"/>
      <c r="B17" s="1"/>
      <c r="C17" s="44" t="s">
        <v>25</v>
      </c>
      <c r="D17" s="73">
        <v>1.4</v>
      </c>
      <c r="E17" s="1" t="s">
        <v>34</v>
      </c>
    </row>
    <row r="18" spans="1:15" x14ac:dyDescent="0.3">
      <c r="A18" s="17"/>
      <c r="B18" s="1"/>
      <c r="C18" s="1"/>
      <c r="D18" s="1"/>
      <c r="E18" s="1"/>
    </row>
    <row r="19" spans="1:15" x14ac:dyDescent="0.3">
      <c r="A19" s="17"/>
      <c r="B19" s="60" t="s">
        <v>102</v>
      </c>
      <c r="C19" s="1"/>
      <c r="D19" s="1"/>
      <c r="E19" s="23"/>
    </row>
    <row r="20" spans="1:15" ht="62.25" customHeight="1" x14ac:dyDescent="0.3">
      <c r="A20" s="17"/>
      <c r="B20" s="1"/>
      <c r="C20" s="1"/>
      <c r="D20" s="1"/>
      <c r="E20" s="1"/>
      <c r="H20" s="14"/>
    </row>
    <row r="21" spans="1:15" x14ac:dyDescent="0.3">
      <c r="A21" s="17"/>
      <c r="B21" s="1"/>
      <c r="C21" s="68"/>
      <c r="D21" s="68" t="s">
        <v>86</v>
      </c>
      <c r="E21" s="70" t="s">
        <v>87</v>
      </c>
    </row>
    <row r="22" spans="1:15" x14ac:dyDescent="0.3">
      <c r="A22" s="17"/>
      <c r="B22" s="1"/>
      <c r="C22" s="2">
        <v>2021</v>
      </c>
      <c r="D22" s="31">
        <v>0.3</v>
      </c>
      <c r="E22" s="31">
        <v>0.27799999999999991</v>
      </c>
    </row>
    <row r="23" spans="1:15" x14ac:dyDescent="0.3">
      <c r="A23" s="17"/>
      <c r="B23" s="1"/>
      <c r="C23" s="2">
        <v>2022</v>
      </c>
      <c r="D23" s="31">
        <v>0.3</v>
      </c>
      <c r="E23" s="31">
        <v>0.28899999999999992</v>
      </c>
      <c r="F23" s="1" t="s">
        <v>100</v>
      </c>
    </row>
    <row r="24" spans="1:15" x14ac:dyDescent="0.3">
      <c r="A24" s="17"/>
      <c r="B24" s="1"/>
      <c r="C24" s="2">
        <v>2023</v>
      </c>
      <c r="D24" s="31">
        <v>0.3</v>
      </c>
      <c r="E24" s="31">
        <v>0.29999999999999993</v>
      </c>
      <c r="F24" s="1" t="s">
        <v>101</v>
      </c>
    </row>
    <row r="25" spans="1:15" x14ac:dyDescent="0.3">
      <c r="A25" s="17"/>
      <c r="B25" s="1"/>
      <c r="C25" s="2">
        <v>2024</v>
      </c>
      <c r="D25" s="31">
        <v>0.3</v>
      </c>
      <c r="E25" s="31">
        <v>0.31099999999999994</v>
      </c>
    </row>
    <row r="26" spans="1:15" x14ac:dyDescent="0.3">
      <c r="A26" s="17"/>
      <c r="B26" s="1"/>
      <c r="C26" s="2">
        <v>2025</v>
      </c>
      <c r="D26" s="31">
        <v>0.3</v>
      </c>
      <c r="E26" s="31">
        <v>0.32199999999999995</v>
      </c>
      <c r="F26" s="17"/>
      <c r="G26" s="17"/>
    </row>
    <row r="27" spans="1:15" x14ac:dyDescent="0.3">
      <c r="A27" s="17"/>
      <c r="B27" s="1"/>
      <c r="C27" s="49" t="s">
        <v>25</v>
      </c>
      <c r="D27" s="82">
        <f>SUM(D22:D26)</f>
        <v>1.5</v>
      </c>
      <c r="E27" s="82">
        <f>SUM(E22:E26)</f>
        <v>1.4999999999999996</v>
      </c>
      <c r="F27" s="17"/>
      <c r="G27" s="17"/>
      <c r="O27" s="16"/>
    </row>
    <row r="28" spans="1:15" x14ac:dyDescent="0.3">
      <c r="A28" s="17"/>
      <c r="B28" s="1"/>
      <c r="C28" s="42"/>
      <c r="D28" s="63"/>
      <c r="E28" s="1"/>
      <c r="F28" s="17"/>
      <c r="G28" s="17"/>
    </row>
    <row r="29" spans="1:15" x14ac:dyDescent="0.3">
      <c r="A29" s="17"/>
      <c r="B29" s="15" t="s">
        <v>80</v>
      </c>
      <c r="C29" s="1"/>
      <c r="D29" s="1"/>
      <c r="E29" s="1"/>
      <c r="F29" s="17"/>
      <c r="G29" s="17"/>
    </row>
    <row r="30" spans="1:15" x14ac:dyDescent="0.3">
      <c r="A30" s="17"/>
      <c r="B30" s="27"/>
      <c r="C30" s="1"/>
      <c r="D30" s="1"/>
      <c r="E30" s="1"/>
    </row>
    <row r="31" spans="1:15" x14ac:dyDescent="0.3">
      <c r="A31" s="17"/>
      <c r="B31" s="35"/>
      <c r="C31" s="66" t="s">
        <v>85</v>
      </c>
      <c r="D31" s="67" t="s">
        <v>84</v>
      </c>
      <c r="E31" s="68" t="s">
        <v>33</v>
      </c>
    </row>
    <row r="32" spans="1:15" x14ac:dyDescent="0.3">
      <c r="A32" s="17"/>
      <c r="B32" s="35"/>
      <c r="C32" s="42">
        <v>2016</v>
      </c>
      <c r="D32" s="64">
        <v>0</v>
      </c>
      <c r="E32" s="42" t="s">
        <v>35</v>
      </c>
    </row>
    <row r="33" spans="1:7" x14ac:dyDescent="0.3">
      <c r="A33" s="17"/>
      <c r="B33" s="1"/>
      <c r="C33" s="42">
        <v>2017</v>
      </c>
      <c r="D33" s="63">
        <v>1.7999999999999999E-2</v>
      </c>
      <c r="E33" s="42" t="s">
        <v>35</v>
      </c>
    </row>
    <row r="34" spans="1:7" x14ac:dyDescent="0.3">
      <c r="A34" s="17"/>
      <c r="B34" s="1"/>
      <c r="C34" s="42">
        <v>2018</v>
      </c>
      <c r="D34" s="63">
        <v>1.9E-2</v>
      </c>
      <c r="E34" s="42" t="s">
        <v>35</v>
      </c>
    </row>
    <row r="35" spans="1:7" x14ac:dyDescent="0.3">
      <c r="A35" s="17"/>
      <c r="B35" s="1"/>
      <c r="C35" s="42">
        <v>2019</v>
      </c>
      <c r="D35" s="63">
        <f>D15*D43</f>
        <v>1.1407621247113158E-2</v>
      </c>
      <c r="E35" s="42" t="s">
        <v>121</v>
      </c>
    </row>
    <row r="36" spans="1:7" x14ac:dyDescent="0.3">
      <c r="A36" s="17"/>
      <c r="B36" s="1"/>
      <c r="C36" s="1"/>
      <c r="D36" s="1"/>
      <c r="E36" s="1"/>
    </row>
    <row r="37" spans="1:7" x14ac:dyDescent="0.3">
      <c r="A37" s="17"/>
      <c r="B37" s="1"/>
      <c r="C37" s="68"/>
      <c r="D37" s="68" t="s">
        <v>86</v>
      </c>
      <c r="E37" s="70" t="s">
        <v>87</v>
      </c>
      <c r="F37" s="21"/>
      <c r="G37" s="21"/>
    </row>
    <row r="38" spans="1:7" x14ac:dyDescent="0.3">
      <c r="B38" s="23"/>
      <c r="C38" s="42">
        <v>2025</v>
      </c>
      <c r="D38" s="63">
        <f>D26*D43</f>
        <v>1.2817551963048497E-2</v>
      </c>
      <c r="E38" s="74">
        <f>E26*D43</f>
        <v>1.3757505773672052E-2</v>
      </c>
      <c r="F38" s="21"/>
      <c r="G38" s="21"/>
    </row>
    <row r="39" spans="1:7" x14ac:dyDescent="0.3">
      <c r="B39" s="1"/>
      <c r="C39" s="17"/>
      <c r="D39" s="17"/>
      <c r="E39" s="17"/>
      <c r="F39" s="21"/>
      <c r="G39" s="21"/>
    </row>
    <row r="40" spans="1:7" x14ac:dyDescent="0.3">
      <c r="B40" s="15" t="s">
        <v>105</v>
      </c>
      <c r="C40" s="1"/>
      <c r="D40" s="1"/>
      <c r="E40" s="1"/>
      <c r="F40" s="21"/>
      <c r="G40" s="21"/>
    </row>
    <row r="41" spans="1:7" x14ac:dyDescent="0.3">
      <c r="B41" s="20"/>
      <c r="C41" s="1"/>
      <c r="D41" s="1"/>
      <c r="E41" s="1"/>
      <c r="F41" s="21"/>
      <c r="G41" s="21"/>
    </row>
    <row r="42" spans="1:7" x14ac:dyDescent="0.3">
      <c r="B42" s="20"/>
      <c r="C42" s="69" t="s">
        <v>88</v>
      </c>
      <c r="D42" s="66" t="s">
        <v>84</v>
      </c>
      <c r="E42" s="1"/>
      <c r="F42" s="21"/>
      <c r="G42" s="21"/>
    </row>
    <row r="43" spans="1:7" x14ac:dyDescent="0.3">
      <c r="B43" s="1"/>
      <c r="C43" s="42" t="s">
        <v>123</v>
      </c>
      <c r="D43" s="79">
        <f>SUM(D32:D34)/SUM(D12:D14)</f>
        <v>4.2725173210161657E-2</v>
      </c>
      <c r="E43" s="1"/>
      <c r="F43" s="21"/>
      <c r="G43" s="21"/>
    </row>
    <row r="44" spans="1:7" x14ac:dyDescent="0.3">
      <c r="B44" s="1"/>
      <c r="C44" s="1"/>
      <c r="D44" s="1"/>
      <c r="E44" s="1"/>
    </row>
    <row r="45" spans="1:7" x14ac:dyDescent="0.3">
      <c r="B45" s="15" t="s">
        <v>79</v>
      </c>
      <c r="C45" s="1"/>
      <c r="D45" s="1"/>
      <c r="E45" s="1"/>
    </row>
    <row r="46" spans="1:7" x14ac:dyDescent="0.3">
      <c r="B46" s="1"/>
      <c r="C46" s="1"/>
      <c r="D46" s="1"/>
      <c r="E46" s="1"/>
    </row>
    <row r="47" spans="1:7" x14ac:dyDescent="0.3">
      <c r="B47" s="1"/>
      <c r="C47" s="68"/>
      <c r="D47" s="68" t="s">
        <v>86</v>
      </c>
      <c r="E47" s="68" t="s">
        <v>87</v>
      </c>
    </row>
    <row r="48" spans="1:7" x14ac:dyDescent="0.3">
      <c r="B48" s="1"/>
      <c r="C48" s="16" t="s">
        <v>42</v>
      </c>
      <c r="D48" s="63">
        <f>D26-D15</f>
        <v>3.3000000000000085E-2</v>
      </c>
      <c r="E48" s="63">
        <f>E26-D15</f>
        <v>5.5000000000000049E-2</v>
      </c>
    </row>
    <row r="49" spans="2:7" x14ac:dyDescent="0.3">
      <c r="B49" s="1"/>
      <c r="C49" s="16" t="s">
        <v>80</v>
      </c>
      <c r="D49" s="63">
        <f>D38-D35</f>
        <v>1.409930715935339E-3</v>
      </c>
      <c r="E49" s="63">
        <f>E38-D35</f>
        <v>2.3498845265588937E-3</v>
      </c>
    </row>
    <row r="50" spans="2:7" s="21" customFormat="1" x14ac:dyDescent="0.3">
      <c r="B50"/>
      <c r="C50"/>
      <c r="D50"/>
      <c r="E50"/>
      <c r="F50"/>
      <c r="G50"/>
    </row>
    <row r="51" spans="2:7" s="21" customFormat="1" x14ac:dyDescent="0.3"/>
    <row r="52" spans="2:7" s="21" customFormat="1" x14ac:dyDescent="0.3"/>
    <row r="53" spans="2:7" s="21" customFormat="1" x14ac:dyDescent="0.3">
      <c r="D53" s="33"/>
      <c r="E53" s="43"/>
    </row>
    <row r="54" spans="2:7" s="21" customFormat="1" x14ac:dyDescent="0.3"/>
    <row r="55" spans="2:7" s="21" customFormat="1" x14ac:dyDescent="0.3"/>
    <row r="56" spans="2:7" s="21" customFormat="1" x14ac:dyDescent="0.3">
      <c r="D56" s="24"/>
      <c r="E56" s="43"/>
      <c r="F56" s="43"/>
      <c r="G56" s="4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K58"/>
  <sheetViews>
    <sheetView workbookViewId="0">
      <selection activeCell="C7" sqref="C7"/>
    </sheetView>
  </sheetViews>
  <sheetFormatPr defaultColWidth="11.44140625" defaultRowHeight="14.4" x14ac:dyDescent="0.3"/>
  <cols>
    <col min="1" max="5" width="11.44140625" style="1"/>
    <col min="6" max="7" width="12.6640625" style="1" bestFit="1" customWidth="1"/>
    <col min="8" max="16384" width="11.44140625" style="1"/>
  </cols>
  <sheetData>
    <row r="3" spans="2:11" x14ac:dyDescent="0.3">
      <c r="B3" s="15" t="s">
        <v>36</v>
      </c>
      <c r="D3" s="28" t="s">
        <v>124</v>
      </c>
    </row>
    <row r="4" spans="2:11" x14ac:dyDescent="0.3">
      <c r="B4" s="21"/>
      <c r="C4" s="21"/>
      <c r="D4" s="21"/>
      <c r="E4" s="21"/>
      <c r="F4" s="21"/>
      <c r="G4" s="21"/>
      <c r="H4" s="21"/>
    </row>
    <row r="5" spans="2:11" x14ac:dyDescent="0.3">
      <c r="B5" s="22" t="s">
        <v>37</v>
      </c>
      <c r="J5" s="17"/>
      <c r="K5" s="17"/>
    </row>
    <row r="6" spans="2:11" x14ac:dyDescent="0.3">
      <c r="J6" s="17"/>
      <c r="K6" s="17"/>
    </row>
    <row r="7" spans="2:11" x14ac:dyDescent="0.3">
      <c r="B7" s="46"/>
      <c r="C7" s="21" t="s">
        <v>63</v>
      </c>
      <c r="D7" s="17"/>
      <c r="E7" s="17"/>
      <c r="F7" s="17"/>
      <c r="G7" s="17"/>
      <c r="H7" s="17"/>
      <c r="I7" s="17"/>
      <c r="J7" s="17"/>
      <c r="K7" s="17"/>
    </row>
    <row r="8" spans="2:11" x14ac:dyDescent="0.3">
      <c r="B8" s="17"/>
      <c r="C8" s="17"/>
      <c r="D8" s="17"/>
      <c r="E8" s="17"/>
      <c r="F8" s="17"/>
      <c r="G8" s="17"/>
      <c r="H8" s="45"/>
      <c r="I8" s="17"/>
      <c r="J8" s="17"/>
      <c r="K8" s="17"/>
    </row>
    <row r="9" spans="2:11" x14ac:dyDescent="0.3">
      <c r="B9" s="60" t="s">
        <v>98</v>
      </c>
      <c r="H9" s="45"/>
      <c r="I9" s="17"/>
      <c r="J9" s="17"/>
      <c r="K9" s="17"/>
    </row>
    <row r="10" spans="2:11" x14ac:dyDescent="0.3">
      <c r="H10" s="45"/>
      <c r="I10" s="17"/>
      <c r="J10" s="17"/>
      <c r="K10" s="17"/>
    </row>
    <row r="11" spans="2:11" x14ac:dyDescent="0.3">
      <c r="C11" s="66" t="s">
        <v>85</v>
      </c>
      <c r="D11" s="67" t="s">
        <v>84</v>
      </c>
      <c r="E11" s="68" t="s">
        <v>33</v>
      </c>
      <c r="H11" s="17"/>
      <c r="I11" s="17"/>
      <c r="J11" s="17"/>
      <c r="K11" s="17"/>
    </row>
    <row r="12" spans="2:11" x14ac:dyDescent="0.3">
      <c r="C12" s="42">
        <v>2016</v>
      </c>
      <c r="D12" s="63">
        <v>0.25100773300000001</v>
      </c>
      <c r="E12" s="1" t="s">
        <v>35</v>
      </c>
      <c r="H12" s="17"/>
      <c r="I12" s="17"/>
      <c r="J12" s="17"/>
      <c r="K12" s="17"/>
    </row>
    <row r="13" spans="2:11" x14ac:dyDescent="0.3">
      <c r="C13" s="62">
        <v>2017</v>
      </c>
      <c r="D13" s="63">
        <v>0.36029645746999994</v>
      </c>
      <c r="E13" s="1" t="s">
        <v>35</v>
      </c>
      <c r="H13" s="17"/>
      <c r="I13" s="17"/>
      <c r="J13" s="17"/>
      <c r="K13" s="17"/>
    </row>
    <row r="14" spans="2:11" x14ac:dyDescent="0.3">
      <c r="C14" s="42">
        <v>2018</v>
      </c>
      <c r="D14" s="63">
        <v>0.57649284485999996</v>
      </c>
      <c r="E14" s="1" t="s">
        <v>35</v>
      </c>
      <c r="H14" s="23"/>
      <c r="I14" s="17"/>
      <c r="J14" s="17"/>
      <c r="K14" s="17"/>
    </row>
    <row r="15" spans="2:11" x14ac:dyDescent="0.3">
      <c r="C15" s="42">
        <v>2019</v>
      </c>
      <c r="D15" s="63">
        <v>0.73110148233499983</v>
      </c>
      <c r="E15" s="1" t="s">
        <v>60</v>
      </c>
      <c r="F15" s="17"/>
      <c r="H15" s="17"/>
      <c r="I15" s="17"/>
      <c r="J15" s="17"/>
      <c r="K15" s="17"/>
    </row>
    <row r="16" spans="2:11" x14ac:dyDescent="0.3">
      <c r="C16" s="64">
        <v>2020</v>
      </c>
      <c r="D16" s="63">
        <v>0.73110148233499983</v>
      </c>
      <c r="E16" s="1" t="str">
        <f>E15</f>
        <v>Assume gap to 2.65bn CAD equally split between 2019 and 2020.</v>
      </c>
      <c r="H16" s="17"/>
      <c r="I16" s="17"/>
      <c r="J16" s="17"/>
      <c r="K16" s="17"/>
    </row>
    <row r="17" spans="2:11" x14ac:dyDescent="0.3">
      <c r="C17" s="44" t="s">
        <v>25</v>
      </c>
      <c r="D17" s="80">
        <v>2.65</v>
      </c>
      <c r="E17" s="1" t="s">
        <v>62</v>
      </c>
      <c r="H17" s="17"/>
      <c r="I17" s="17"/>
      <c r="J17" s="17"/>
      <c r="K17" s="17"/>
    </row>
    <row r="19" spans="2:11" ht="16.5" customHeight="1" x14ac:dyDescent="0.3">
      <c r="B19" s="60" t="s">
        <v>102</v>
      </c>
      <c r="E19" s="23"/>
      <c r="H19" s="14"/>
    </row>
    <row r="21" spans="2:11" x14ac:dyDescent="0.3">
      <c r="C21" s="68"/>
      <c r="D21" s="68" t="s">
        <v>86</v>
      </c>
      <c r="E21" s="70" t="s">
        <v>87</v>
      </c>
    </row>
    <row r="22" spans="2:11" x14ac:dyDescent="0.3">
      <c r="C22" s="2">
        <v>2021</v>
      </c>
      <c r="D22" s="31">
        <v>1.06</v>
      </c>
      <c r="E22" s="31">
        <v>0.8407343215566665</v>
      </c>
    </row>
    <row r="23" spans="2:11" x14ac:dyDescent="0.3">
      <c r="C23" s="2">
        <v>2022</v>
      </c>
      <c r="D23" s="31">
        <v>1.06</v>
      </c>
      <c r="E23" s="31">
        <v>0.95036716077833328</v>
      </c>
      <c r="F23" s="1" t="s">
        <v>100</v>
      </c>
    </row>
    <row r="24" spans="2:11" x14ac:dyDescent="0.3">
      <c r="C24" s="2">
        <v>2023</v>
      </c>
      <c r="D24" s="31">
        <v>1.06</v>
      </c>
      <c r="E24" s="31">
        <v>1.06</v>
      </c>
      <c r="F24" s="1" t="s">
        <v>101</v>
      </c>
    </row>
    <row r="25" spans="2:11" x14ac:dyDescent="0.3">
      <c r="C25" s="2">
        <v>2024</v>
      </c>
      <c r="D25" s="31">
        <v>1.06</v>
      </c>
      <c r="E25" s="31">
        <v>1.1696328392216668</v>
      </c>
    </row>
    <row r="26" spans="2:11" x14ac:dyDescent="0.3">
      <c r="C26" s="2">
        <v>2025</v>
      </c>
      <c r="D26" s="31">
        <v>1.06</v>
      </c>
      <c r="E26" s="31">
        <v>1.2792656784433336</v>
      </c>
      <c r="F26" s="17"/>
    </row>
    <row r="27" spans="2:11" x14ac:dyDescent="0.3">
      <c r="C27" s="49" t="s">
        <v>25</v>
      </c>
      <c r="D27" s="49">
        <v>5.3</v>
      </c>
      <c r="E27" s="81">
        <v>5.3</v>
      </c>
      <c r="F27" s="62" t="s">
        <v>46</v>
      </c>
    </row>
    <row r="28" spans="2:11" x14ac:dyDescent="0.3">
      <c r="C28" s="42"/>
      <c r="D28" s="63"/>
    </row>
    <row r="29" spans="2:11" ht="16.5" customHeight="1" x14ac:dyDescent="0.3">
      <c r="B29" s="15" t="s">
        <v>80</v>
      </c>
    </row>
    <row r="30" spans="2:11" x14ac:dyDescent="0.3">
      <c r="B30" s="27"/>
    </row>
    <row r="31" spans="2:11" x14ac:dyDescent="0.3">
      <c r="B31" s="35"/>
      <c r="C31" s="66" t="s">
        <v>85</v>
      </c>
      <c r="D31" s="67" t="s">
        <v>84</v>
      </c>
      <c r="E31" s="68" t="s">
        <v>33</v>
      </c>
    </row>
    <row r="32" spans="2:11" x14ac:dyDescent="0.3">
      <c r="B32" s="35"/>
      <c r="C32" s="42">
        <v>2016</v>
      </c>
      <c r="D32" s="63">
        <v>6.0349804999999999E-2</v>
      </c>
      <c r="E32" s="42" t="s">
        <v>35</v>
      </c>
    </row>
    <row r="33" spans="2:7" x14ac:dyDescent="0.3">
      <c r="C33" s="42">
        <v>2017</v>
      </c>
      <c r="D33" s="63">
        <v>0.10988035370999999</v>
      </c>
      <c r="E33" s="42" t="s">
        <v>35</v>
      </c>
    </row>
    <row r="34" spans="2:7" x14ac:dyDescent="0.3">
      <c r="C34" s="42">
        <v>2018</v>
      </c>
      <c r="D34" s="63">
        <v>8.1941947279999997E-2</v>
      </c>
      <c r="E34" s="42" t="s">
        <v>35</v>
      </c>
    </row>
    <row r="35" spans="2:7" x14ac:dyDescent="0.3">
      <c r="C35" s="42">
        <v>2019</v>
      </c>
      <c r="D35" s="63">
        <f>D15*D43</f>
        <v>0.15521456529112054</v>
      </c>
      <c r="E35" s="42" t="s">
        <v>121</v>
      </c>
    </row>
    <row r="37" spans="2:7" x14ac:dyDescent="0.3">
      <c r="C37" s="68"/>
      <c r="D37" s="68" t="s">
        <v>86</v>
      </c>
      <c r="E37" s="70" t="s">
        <v>87</v>
      </c>
      <c r="F37" s="68" t="s">
        <v>33</v>
      </c>
    </row>
    <row r="38" spans="2:7" x14ac:dyDescent="0.3">
      <c r="B38" s="23"/>
      <c r="C38" s="42">
        <v>2025</v>
      </c>
      <c r="D38" s="63">
        <f>D26*D43</f>
        <v>0.22504049462889647</v>
      </c>
      <c r="E38" s="74">
        <f>E26*D43</f>
        <v>0.27159111418741377</v>
      </c>
      <c r="F38" s="1" t="s">
        <v>122</v>
      </c>
      <c r="G38" s="21"/>
    </row>
    <row r="39" spans="2:7" x14ac:dyDescent="0.3">
      <c r="C39" s="17"/>
      <c r="D39" s="17"/>
      <c r="E39" s="17"/>
      <c r="F39" s="17"/>
    </row>
    <row r="40" spans="2:7" x14ac:dyDescent="0.3">
      <c r="B40" s="15" t="s">
        <v>105</v>
      </c>
      <c r="F40" s="17"/>
    </row>
    <row r="41" spans="2:7" x14ac:dyDescent="0.3">
      <c r="B41" s="20"/>
    </row>
    <row r="42" spans="2:7" x14ac:dyDescent="0.3">
      <c r="B42" s="20"/>
      <c r="C42" s="69" t="s">
        <v>88</v>
      </c>
      <c r="D42" s="66" t="s">
        <v>84</v>
      </c>
    </row>
    <row r="43" spans="2:7" x14ac:dyDescent="0.3">
      <c r="C43" s="42" t="s">
        <v>123</v>
      </c>
      <c r="D43" s="79">
        <f>SUM(D32:D34)/SUM(D12:D14)</f>
        <v>0.21230235342348722</v>
      </c>
    </row>
    <row r="45" spans="2:7" x14ac:dyDescent="0.3">
      <c r="B45" s="15" t="s">
        <v>79</v>
      </c>
    </row>
    <row r="46" spans="2:7" x14ac:dyDescent="0.3">
      <c r="G46" s="17"/>
    </row>
    <row r="47" spans="2:7" x14ac:dyDescent="0.3">
      <c r="C47" s="68"/>
      <c r="D47" s="68" t="s">
        <v>86</v>
      </c>
      <c r="E47" s="68" t="s">
        <v>87</v>
      </c>
    </row>
    <row r="48" spans="2:7" x14ac:dyDescent="0.3">
      <c r="C48" s="16" t="s">
        <v>42</v>
      </c>
      <c r="D48" s="63">
        <f>D26-D15</f>
        <v>0.32889851766500022</v>
      </c>
      <c r="E48" s="63">
        <f>E26-D15</f>
        <v>0.54816419610833378</v>
      </c>
    </row>
    <row r="49" spans="2:7" x14ac:dyDescent="0.3">
      <c r="C49" s="16" t="s">
        <v>80</v>
      </c>
      <c r="D49" s="63">
        <f>D38-D35</f>
        <v>6.9825929337775927E-2</v>
      </c>
      <c r="E49" s="63">
        <f>E38-D35</f>
        <v>0.11637654889629323</v>
      </c>
    </row>
    <row r="50" spans="2:7" s="23" customFormat="1" x14ac:dyDescent="0.3">
      <c r="B50" s="1"/>
      <c r="C50" s="1"/>
      <c r="D50" s="1"/>
      <c r="E50" s="1"/>
      <c r="F50" s="1"/>
      <c r="G50" s="1"/>
    </row>
    <row r="51" spans="2:7" s="17" customFormat="1" x14ac:dyDescent="0.3"/>
    <row r="52" spans="2:7" s="17" customFormat="1" x14ac:dyDescent="0.3"/>
    <row r="53" spans="2:7" s="17" customFormat="1" x14ac:dyDescent="0.3">
      <c r="D53" s="27"/>
      <c r="E53" s="26"/>
      <c r="F53" s="26"/>
    </row>
    <row r="54" spans="2:7" s="17" customFormat="1" x14ac:dyDescent="0.3"/>
    <row r="55" spans="2:7" s="17" customFormat="1" x14ac:dyDescent="0.3"/>
    <row r="56" spans="2:7" s="17" customFormat="1" x14ac:dyDescent="0.3">
      <c r="D56" s="19"/>
      <c r="E56" s="26"/>
      <c r="F56" s="26"/>
      <c r="G56" s="26"/>
    </row>
    <row r="57" spans="2:7" s="17" customFormat="1" x14ac:dyDescent="0.3"/>
    <row r="58" spans="2:7" s="17" customFormat="1" x14ac:dyDescent="0.3"/>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33"/>
  <sheetViews>
    <sheetView workbookViewId="0">
      <selection activeCell="I9" sqref="I9"/>
    </sheetView>
  </sheetViews>
  <sheetFormatPr defaultColWidth="11.5546875" defaultRowHeight="14.4" x14ac:dyDescent="0.3"/>
  <cols>
    <col min="6" max="6" width="17.44140625" customWidth="1"/>
    <col min="7" max="7" width="14.6640625" customWidth="1"/>
    <col min="8" max="8" width="17.33203125" customWidth="1"/>
  </cols>
  <sheetData>
    <row r="2" spans="1:11" x14ac:dyDescent="0.3">
      <c r="B2" s="15" t="s">
        <v>41</v>
      </c>
      <c r="D2" s="28" t="s">
        <v>48</v>
      </c>
    </row>
    <row r="4" spans="1:11" x14ac:dyDescent="0.3">
      <c r="B4" s="22" t="s">
        <v>64</v>
      </c>
    </row>
    <row r="5" spans="1:11" x14ac:dyDescent="0.3">
      <c r="B5" s="24"/>
      <c r="C5" s="21"/>
    </row>
    <row r="6" spans="1:11" x14ac:dyDescent="0.3">
      <c r="A6" s="17"/>
      <c r="B6" s="55"/>
      <c r="C6" s="21" t="s">
        <v>65</v>
      </c>
      <c r="D6" s="17"/>
      <c r="E6" s="17"/>
      <c r="F6" s="17"/>
      <c r="G6" s="17"/>
      <c r="H6" s="17"/>
      <c r="I6" s="17"/>
      <c r="J6" s="17"/>
      <c r="K6" s="17"/>
    </row>
    <row r="7" spans="1:11" x14ac:dyDescent="0.3">
      <c r="A7" s="17"/>
      <c r="B7" s="27"/>
      <c r="C7" s="17"/>
      <c r="D7" s="17"/>
      <c r="E7" s="17"/>
      <c r="F7" s="17"/>
      <c r="G7" s="17"/>
      <c r="H7" s="17"/>
      <c r="I7" s="17"/>
      <c r="J7" s="17"/>
      <c r="K7" s="17"/>
    </row>
    <row r="8" spans="1:11" x14ac:dyDescent="0.3">
      <c r="A8" s="17"/>
      <c r="B8" s="60" t="s">
        <v>42</v>
      </c>
      <c r="C8" s="1"/>
      <c r="D8" s="1"/>
      <c r="E8" s="1"/>
      <c r="G8" s="83"/>
      <c r="H8" s="17"/>
      <c r="I8" s="17"/>
      <c r="J8" s="17"/>
      <c r="K8" s="17"/>
    </row>
    <row r="9" spans="1:11" x14ac:dyDescent="0.3">
      <c r="A9" s="17"/>
      <c r="B9" s="1"/>
      <c r="C9" s="1"/>
      <c r="D9" s="1"/>
      <c r="E9" s="1"/>
      <c r="G9" s="17"/>
      <c r="H9" s="17"/>
      <c r="I9" s="17"/>
      <c r="J9" s="17"/>
      <c r="K9" s="17"/>
    </row>
    <row r="10" spans="1:11" x14ac:dyDescent="0.3">
      <c r="A10" s="17"/>
      <c r="B10" s="1"/>
      <c r="C10" s="66" t="s">
        <v>85</v>
      </c>
      <c r="D10" s="67" t="s">
        <v>84</v>
      </c>
      <c r="E10" s="68" t="s">
        <v>33</v>
      </c>
      <c r="G10" s="17"/>
      <c r="H10" s="17"/>
      <c r="I10" s="17"/>
      <c r="J10" s="17"/>
      <c r="K10" s="17"/>
    </row>
    <row r="11" spans="1:11" x14ac:dyDescent="0.3">
      <c r="A11" s="17"/>
      <c r="B11" s="1"/>
      <c r="C11" s="42">
        <v>2019</v>
      </c>
      <c r="D11" s="63">
        <v>0.33</v>
      </c>
      <c r="E11" s="17" t="s">
        <v>39</v>
      </c>
      <c r="G11" s="17"/>
      <c r="H11" s="17"/>
      <c r="I11" s="17"/>
      <c r="J11" s="17"/>
      <c r="K11" s="17"/>
    </row>
    <row r="12" spans="1:11" x14ac:dyDescent="0.3">
      <c r="A12" s="17"/>
      <c r="B12" s="1"/>
      <c r="C12" s="42" t="s">
        <v>82</v>
      </c>
      <c r="D12" s="42" t="s">
        <v>82</v>
      </c>
      <c r="E12" s="1"/>
      <c r="F12" s="1"/>
      <c r="G12" s="26"/>
      <c r="H12" s="17"/>
      <c r="I12" s="17"/>
      <c r="J12" s="17"/>
      <c r="K12" s="17"/>
    </row>
    <row r="13" spans="1:11" x14ac:dyDescent="0.3">
      <c r="A13" s="84"/>
      <c r="B13" s="1"/>
      <c r="C13" s="42">
        <v>2022</v>
      </c>
      <c r="D13" s="42">
        <v>0.43</v>
      </c>
      <c r="E13" s="1" t="s">
        <v>117</v>
      </c>
      <c r="F13" s="1"/>
      <c r="G13" s="17"/>
      <c r="H13" s="17"/>
      <c r="I13" s="17"/>
      <c r="J13" s="17"/>
      <c r="K13" s="17"/>
    </row>
    <row r="14" spans="1:11" x14ac:dyDescent="0.3">
      <c r="B14" s="1"/>
      <c r="C14" s="2">
        <v>2025</v>
      </c>
      <c r="D14" s="2">
        <f>D13</f>
        <v>0.43</v>
      </c>
      <c r="E14" s="2" t="s">
        <v>118</v>
      </c>
    </row>
    <row r="15" spans="1:11" x14ac:dyDescent="0.3">
      <c r="F15" s="1"/>
    </row>
    <row r="16" spans="1:11" x14ac:dyDescent="0.3">
      <c r="B16" s="15" t="s">
        <v>80</v>
      </c>
      <c r="C16" s="1"/>
      <c r="D16" s="1"/>
      <c r="E16" s="1"/>
      <c r="F16" s="20"/>
    </row>
    <row r="17" spans="2:12" x14ac:dyDescent="0.3">
      <c r="B17" s="1"/>
      <c r="C17" s="1"/>
      <c r="D17" s="1"/>
      <c r="E17" s="1"/>
    </row>
    <row r="18" spans="2:12" x14ac:dyDescent="0.3">
      <c r="B18" s="1"/>
      <c r="C18" s="66" t="s">
        <v>85</v>
      </c>
      <c r="D18" s="67" t="s">
        <v>84</v>
      </c>
      <c r="E18" s="68" t="s">
        <v>33</v>
      </c>
    </row>
    <row r="19" spans="2:12" x14ac:dyDescent="0.3">
      <c r="B19" s="1"/>
      <c r="C19" s="42">
        <v>2019</v>
      </c>
      <c r="D19" s="65">
        <v>9.4E-2</v>
      </c>
      <c r="E19" s="58" t="s">
        <v>119</v>
      </c>
      <c r="K19" s="1"/>
      <c r="L19" s="1"/>
    </row>
    <row r="20" spans="2:12" x14ac:dyDescent="0.3">
      <c r="B20" s="1"/>
      <c r="C20" s="42" t="s">
        <v>82</v>
      </c>
      <c r="D20" s="42" t="s">
        <v>82</v>
      </c>
      <c r="E20" s="1"/>
      <c r="K20" s="1"/>
      <c r="L20" s="1"/>
    </row>
    <row r="21" spans="2:12" x14ac:dyDescent="0.3">
      <c r="B21" s="1"/>
      <c r="C21" s="42">
        <v>2025</v>
      </c>
      <c r="D21" s="75">
        <f>D14*D26</f>
        <v>0.25800000000000001</v>
      </c>
      <c r="E21" s="58" t="s">
        <v>46</v>
      </c>
    </row>
    <row r="22" spans="2:12" x14ac:dyDescent="0.3">
      <c r="B22" s="1"/>
      <c r="C22" s="1"/>
      <c r="D22" s="1"/>
      <c r="E22" s="1"/>
      <c r="K22" s="1"/>
      <c r="L22" s="1"/>
    </row>
    <row r="23" spans="2:12" x14ac:dyDescent="0.3">
      <c r="B23" s="15" t="s">
        <v>105</v>
      </c>
      <c r="C23" s="1"/>
      <c r="D23" s="1"/>
      <c r="E23" s="1"/>
      <c r="K23" s="20"/>
      <c r="L23" s="20"/>
    </row>
    <row r="24" spans="2:12" x14ac:dyDescent="0.3">
      <c r="B24" s="20"/>
      <c r="C24" s="1"/>
      <c r="D24" s="1"/>
      <c r="E24" s="1"/>
    </row>
    <row r="25" spans="2:12" x14ac:dyDescent="0.3">
      <c r="B25" s="20"/>
      <c r="C25" s="69" t="s">
        <v>88</v>
      </c>
      <c r="D25" s="66" t="s">
        <v>84</v>
      </c>
      <c r="E25" s="1"/>
    </row>
    <row r="26" spans="2:12" x14ac:dyDescent="0.3">
      <c r="B26" s="1"/>
      <c r="C26" s="42" t="s">
        <v>32</v>
      </c>
      <c r="D26" s="79">
        <v>0.6</v>
      </c>
      <c r="E26" s="1" t="s">
        <v>78</v>
      </c>
    </row>
    <row r="29" spans="2:12" x14ac:dyDescent="0.3">
      <c r="B29" s="15" t="s">
        <v>79</v>
      </c>
      <c r="C29" s="1"/>
      <c r="D29" s="1"/>
      <c r="E29" s="1"/>
    </row>
    <row r="30" spans="2:12" x14ac:dyDescent="0.3">
      <c r="B30" s="2"/>
      <c r="C30" s="2"/>
      <c r="D30" s="2"/>
      <c r="E30" s="2"/>
    </row>
    <row r="31" spans="2:12" x14ac:dyDescent="0.3">
      <c r="B31" s="1"/>
      <c r="C31" s="68"/>
      <c r="D31" s="68" t="s">
        <v>86</v>
      </c>
      <c r="E31" s="68" t="s">
        <v>87</v>
      </c>
    </row>
    <row r="32" spans="2:12" x14ac:dyDescent="0.3">
      <c r="B32" s="1"/>
      <c r="C32" s="16" t="s">
        <v>42</v>
      </c>
      <c r="D32" s="63">
        <f>D14-D11</f>
        <v>9.9999999999999978E-2</v>
      </c>
      <c r="E32" s="63">
        <f>D32</f>
        <v>9.9999999999999978E-2</v>
      </c>
    </row>
    <row r="33" spans="2:5" x14ac:dyDescent="0.3">
      <c r="B33" s="1"/>
      <c r="C33" s="16" t="s">
        <v>80</v>
      </c>
      <c r="D33" s="63">
        <f>D21-D19</f>
        <v>0.16400000000000001</v>
      </c>
      <c r="E33" s="63">
        <f>D33</f>
        <v>0.16400000000000001</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29"/>
  <sheetViews>
    <sheetView workbookViewId="0">
      <selection activeCell="C6" sqref="C6"/>
    </sheetView>
  </sheetViews>
  <sheetFormatPr defaultColWidth="11.44140625" defaultRowHeight="14.4" x14ac:dyDescent="0.3"/>
  <cols>
    <col min="1" max="3" width="11.44140625" style="2"/>
    <col min="4" max="4" width="18.44140625" style="2" customWidth="1"/>
    <col min="5" max="5" width="19.88671875" style="2" customWidth="1"/>
    <col min="6" max="6" width="11.44140625" style="2"/>
    <col min="7" max="7" width="20.88671875" style="2" customWidth="1"/>
    <col min="8" max="16384" width="11.44140625" style="2"/>
  </cols>
  <sheetData>
    <row r="2" spans="2:13" x14ac:dyDescent="0.3">
      <c r="B2" s="3" t="s">
        <v>47</v>
      </c>
      <c r="D2" s="30" t="s">
        <v>49</v>
      </c>
    </row>
    <row r="4" spans="2:13" x14ac:dyDescent="0.3">
      <c r="B4" s="3" t="s">
        <v>37</v>
      </c>
    </row>
    <row r="6" spans="2:13" x14ac:dyDescent="0.3">
      <c r="B6" s="3"/>
      <c r="C6" s="2" t="s">
        <v>77</v>
      </c>
    </row>
    <row r="7" spans="2:13" x14ac:dyDescent="0.3">
      <c r="C7" s="53"/>
      <c r="D7" s="50"/>
      <c r="E7" s="50"/>
      <c r="F7" s="50"/>
      <c r="G7" s="50"/>
      <c r="H7" s="50"/>
      <c r="I7" s="50"/>
      <c r="J7" s="50"/>
      <c r="K7" s="50"/>
    </row>
    <row r="8" spans="2:13" x14ac:dyDescent="0.3">
      <c r="B8" s="60" t="s">
        <v>42</v>
      </c>
      <c r="C8" s="1"/>
      <c r="D8" s="1"/>
      <c r="E8" s="1"/>
      <c r="F8" s="50"/>
      <c r="G8" s="51"/>
      <c r="H8" s="50"/>
      <c r="I8" s="50"/>
      <c r="J8" s="50"/>
      <c r="K8" s="50"/>
    </row>
    <row r="9" spans="2:13" x14ac:dyDescent="0.3">
      <c r="B9" s="1"/>
      <c r="C9" s="1"/>
      <c r="D9" s="1"/>
      <c r="E9" s="1"/>
      <c r="F9" s="51"/>
      <c r="G9" s="51"/>
      <c r="H9" s="50"/>
      <c r="I9" s="50"/>
      <c r="J9" s="50"/>
      <c r="K9" s="50"/>
    </row>
    <row r="10" spans="2:13" x14ac:dyDescent="0.3">
      <c r="B10" s="1"/>
      <c r="C10" s="66" t="s">
        <v>85</v>
      </c>
      <c r="D10" s="67" t="s">
        <v>84</v>
      </c>
      <c r="E10" s="68" t="s">
        <v>33</v>
      </c>
      <c r="F10" s="50"/>
      <c r="G10" s="50"/>
      <c r="H10" s="51"/>
      <c r="I10" s="51"/>
      <c r="J10" s="50"/>
      <c r="K10" s="50"/>
    </row>
    <row r="11" spans="2:13" x14ac:dyDescent="0.3">
      <c r="B11" s="1"/>
      <c r="C11" s="42">
        <v>2019</v>
      </c>
      <c r="D11" s="63">
        <v>5.9589999999999996</v>
      </c>
      <c r="E11" s="17" t="s">
        <v>39</v>
      </c>
      <c r="F11" s="50"/>
      <c r="G11" s="50"/>
      <c r="H11" s="50"/>
      <c r="I11" s="50"/>
      <c r="J11" s="50"/>
      <c r="K11" s="50"/>
    </row>
    <row r="12" spans="2:13" x14ac:dyDescent="0.3">
      <c r="B12" s="1"/>
      <c r="C12" s="42" t="s">
        <v>82</v>
      </c>
      <c r="D12" s="42" t="s">
        <v>82</v>
      </c>
      <c r="E12" s="1"/>
      <c r="F12" s="50"/>
      <c r="G12" s="50"/>
      <c r="H12" s="50"/>
      <c r="I12" s="50"/>
      <c r="J12" s="50"/>
      <c r="K12" s="50"/>
    </row>
    <row r="13" spans="2:13" x14ac:dyDescent="0.3">
      <c r="B13" s="1"/>
      <c r="C13" s="42">
        <v>2025</v>
      </c>
      <c r="D13" s="42">
        <v>6</v>
      </c>
      <c r="E13" s="1" t="s">
        <v>46</v>
      </c>
      <c r="F13" s="50"/>
      <c r="G13" s="50"/>
      <c r="H13" s="50"/>
      <c r="I13" s="50"/>
      <c r="J13" s="50"/>
      <c r="K13" s="50"/>
    </row>
    <row r="14" spans="2:13" x14ac:dyDescent="0.3">
      <c r="B14" s="1"/>
      <c r="F14" s="50"/>
      <c r="G14" s="50"/>
      <c r="H14" s="50"/>
      <c r="I14" s="50"/>
      <c r="J14" s="50"/>
      <c r="K14" s="50"/>
    </row>
    <row r="15" spans="2:13" x14ac:dyDescent="0.3">
      <c r="B15" s="15" t="s">
        <v>80</v>
      </c>
      <c r="C15" s="1"/>
      <c r="D15" s="1"/>
      <c r="E15" s="1"/>
      <c r="F15" s="50"/>
      <c r="G15" s="50"/>
      <c r="H15" s="50"/>
      <c r="I15" s="50"/>
      <c r="J15" s="50"/>
      <c r="K15" s="50"/>
    </row>
    <row r="16" spans="2:13" x14ac:dyDescent="0.3">
      <c r="B16" s="1"/>
      <c r="C16" s="1"/>
      <c r="D16" s="1"/>
      <c r="E16" s="1"/>
      <c r="F16" s="50"/>
      <c r="G16" s="50"/>
      <c r="H16" s="50"/>
      <c r="I16" s="50"/>
      <c r="J16" s="50"/>
      <c r="K16" s="36"/>
      <c r="L16" s="36"/>
      <c r="M16" s="36"/>
    </row>
    <row r="17" spans="2:11" x14ac:dyDescent="0.3">
      <c r="B17" s="1"/>
      <c r="C17" s="66" t="s">
        <v>85</v>
      </c>
      <c r="D17" s="67" t="s">
        <v>84</v>
      </c>
      <c r="E17" s="68" t="s">
        <v>33</v>
      </c>
      <c r="F17" s="50"/>
      <c r="G17" s="50"/>
      <c r="H17" s="50"/>
      <c r="I17" s="50"/>
      <c r="J17" s="50"/>
      <c r="K17" s="50"/>
    </row>
    <row r="18" spans="2:11" x14ac:dyDescent="0.3">
      <c r="B18" s="1"/>
      <c r="C18" s="42">
        <v>2019</v>
      </c>
      <c r="D18" s="65">
        <v>1.5469999999999999</v>
      </c>
      <c r="E18" s="58" t="s">
        <v>39</v>
      </c>
      <c r="F18" s="50"/>
      <c r="G18" s="50"/>
      <c r="H18" s="50"/>
      <c r="I18" s="50"/>
      <c r="J18" s="50"/>
      <c r="K18" s="50"/>
    </row>
    <row r="19" spans="2:11" x14ac:dyDescent="0.3">
      <c r="B19" s="1"/>
      <c r="C19" s="42" t="s">
        <v>82</v>
      </c>
      <c r="D19" s="42" t="s">
        <v>82</v>
      </c>
      <c r="E19" s="1"/>
      <c r="F19" s="50"/>
      <c r="G19" s="50"/>
      <c r="H19" s="50"/>
      <c r="I19" s="50"/>
      <c r="J19" s="50"/>
      <c r="K19" s="50"/>
    </row>
    <row r="20" spans="2:11" x14ac:dyDescent="0.3">
      <c r="B20" s="1"/>
      <c r="C20" s="42">
        <v>2025</v>
      </c>
      <c r="D20" s="64">
        <v>2</v>
      </c>
      <c r="E20" s="58" t="s">
        <v>46</v>
      </c>
      <c r="F20" s="51"/>
      <c r="G20" s="50"/>
      <c r="H20" s="50"/>
      <c r="I20" s="50"/>
      <c r="J20" s="50"/>
      <c r="K20" s="50"/>
    </row>
    <row r="21" spans="2:11" x14ac:dyDescent="0.3">
      <c r="B21" s="1"/>
      <c r="C21" s="1"/>
      <c r="D21" s="1"/>
      <c r="E21" s="1"/>
    </row>
    <row r="22" spans="2:11" x14ac:dyDescent="0.3">
      <c r="B22" s="15" t="s">
        <v>79</v>
      </c>
      <c r="C22" s="1"/>
      <c r="D22" s="1"/>
      <c r="E22" s="1"/>
    </row>
    <row r="24" spans="2:11" x14ac:dyDescent="0.3">
      <c r="B24" s="1"/>
      <c r="C24" s="68"/>
      <c r="D24" s="68" t="s">
        <v>86</v>
      </c>
      <c r="E24" s="68" t="s">
        <v>87</v>
      </c>
    </row>
    <row r="25" spans="2:11" x14ac:dyDescent="0.3">
      <c r="B25" s="1"/>
      <c r="C25" s="16" t="s">
        <v>42</v>
      </c>
      <c r="D25" s="63">
        <f>D13-D11</f>
        <v>4.1000000000000369E-2</v>
      </c>
      <c r="E25" s="63">
        <f>D25</f>
        <v>4.1000000000000369E-2</v>
      </c>
    </row>
    <row r="26" spans="2:11" x14ac:dyDescent="0.3">
      <c r="B26" s="1"/>
      <c r="C26" s="16" t="s">
        <v>80</v>
      </c>
      <c r="D26" s="63">
        <f>D20-D18</f>
        <v>0.45300000000000007</v>
      </c>
      <c r="E26" s="63">
        <f>D26</f>
        <v>0.45300000000000007</v>
      </c>
    </row>
    <row r="27" spans="2:11" x14ac:dyDescent="0.3">
      <c r="E27" s="17"/>
    </row>
    <row r="28" spans="2:11" x14ac:dyDescent="0.3">
      <c r="E28" s="17"/>
    </row>
    <row r="29" spans="2:11" x14ac:dyDescent="0.3">
      <c r="E29" s="26"/>
    </row>
  </sheetData>
  <pageMargins left="0.7" right="0.7" top="0.78740157499999996" bottom="0.78740157499999996"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34"/>
  <sheetViews>
    <sheetView tabSelected="1" topLeftCell="B1" workbookViewId="0">
      <selection activeCell="C6" sqref="C6"/>
    </sheetView>
  </sheetViews>
  <sheetFormatPr defaultColWidth="11.44140625" defaultRowHeight="14.4" x14ac:dyDescent="0.3"/>
  <cols>
    <col min="1" max="2" width="11.44140625" style="2"/>
    <col min="3" max="3" width="14.6640625" style="2" customWidth="1"/>
    <col min="4" max="4" width="18.44140625" style="2" customWidth="1"/>
    <col min="5" max="5" width="19.88671875" style="2" customWidth="1"/>
    <col min="6" max="16384" width="11.44140625" style="2"/>
  </cols>
  <sheetData>
    <row r="2" spans="1:10" x14ac:dyDescent="0.3">
      <c r="B2" s="3" t="s">
        <v>44</v>
      </c>
      <c r="D2" s="30" t="s">
        <v>49</v>
      </c>
    </row>
    <row r="4" spans="1:10" x14ac:dyDescent="0.3">
      <c r="B4" s="3" t="s">
        <v>37</v>
      </c>
    </row>
    <row r="6" spans="1:10" x14ac:dyDescent="0.3">
      <c r="C6" s="2" t="s">
        <v>67</v>
      </c>
    </row>
    <row r="7" spans="1:10" x14ac:dyDescent="0.3">
      <c r="A7" s="50"/>
      <c r="B7" s="50"/>
      <c r="C7" s="52" t="s">
        <v>68</v>
      </c>
      <c r="D7" s="50"/>
      <c r="E7" s="50"/>
      <c r="F7" s="50"/>
      <c r="G7" s="50"/>
      <c r="H7" s="50"/>
      <c r="I7" s="50"/>
      <c r="J7" s="50"/>
    </row>
    <row r="8" spans="1:10" x14ac:dyDescent="0.3">
      <c r="A8" s="50"/>
      <c r="B8" s="47"/>
      <c r="C8" s="50"/>
      <c r="D8" s="50"/>
      <c r="E8" s="50"/>
      <c r="F8" s="50"/>
      <c r="G8" s="50"/>
      <c r="H8" s="50"/>
      <c r="I8" s="50"/>
      <c r="J8" s="50"/>
    </row>
    <row r="9" spans="1:10" x14ac:dyDescent="0.3">
      <c r="A9" s="50"/>
      <c r="B9" s="60" t="s">
        <v>42</v>
      </c>
      <c r="C9" s="1"/>
      <c r="D9" s="1"/>
      <c r="E9" s="1"/>
      <c r="G9" s="50"/>
      <c r="H9" s="50"/>
      <c r="I9" s="50"/>
      <c r="J9" s="50"/>
    </row>
    <row r="10" spans="1:10" x14ac:dyDescent="0.3">
      <c r="A10" s="50"/>
      <c r="B10" s="1"/>
      <c r="C10" s="1"/>
      <c r="D10" s="1"/>
      <c r="E10" s="1"/>
      <c r="G10" s="50"/>
      <c r="H10" s="50"/>
      <c r="I10" s="50"/>
      <c r="J10" s="50"/>
    </row>
    <row r="11" spans="1:10" x14ac:dyDescent="0.3">
      <c r="A11" s="50"/>
      <c r="B11" s="1"/>
      <c r="C11" s="66" t="s">
        <v>85</v>
      </c>
      <c r="D11" s="67" t="s">
        <v>84</v>
      </c>
      <c r="E11" s="68" t="s">
        <v>33</v>
      </c>
      <c r="G11" s="50"/>
      <c r="H11" s="50"/>
      <c r="I11" s="50"/>
      <c r="J11" s="50"/>
    </row>
    <row r="12" spans="1:10" x14ac:dyDescent="0.3">
      <c r="A12" s="50"/>
      <c r="B12" s="1"/>
      <c r="C12" s="62">
        <v>2018</v>
      </c>
      <c r="D12" s="42">
        <v>3.3660000000000001</v>
      </c>
      <c r="E12" s="23" t="s">
        <v>39</v>
      </c>
      <c r="G12" s="50"/>
      <c r="H12" s="50"/>
      <c r="I12" s="50"/>
      <c r="J12" s="50"/>
    </row>
    <row r="13" spans="1:10" x14ac:dyDescent="0.3">
      <c r="A13" s="50"/>
      <c r="B13" s="1"/>
      <c r="C13" s="42">
        <v>2019</v>
      </c>
      <c r="D13" s="63">
        <v>4.3390000000000004</v>
      </c>
      <c r="E13" s="17" t="s">
        <v>39</v>
      </c>
      <c r="G13" s="50"/>
      <c r="H13" s="50"/>
      <c r="I13" s="50"/>
      <c r="J13" s="50"/>
    </row>
    <row r="14" spans="1:10" x14ac:dyDescent="0.3">
      <c r="B14" s="1"/>
      <c r="C14" s="42" t="s">
        <v>82</v>
      </c>
      <c r="D14" s="42" t="s">
        <v>82</v>
      </c>
      <c r="E14" s="1"/>
    </row>
    <row r="15" spans="1:10" x14ac:dyDescent="0.3">
      <c r="B15" s="1"/>
      <c r="C15" s="42">
        <v>2025</v>
      </c>
      <c r="D15" s="42">
        <v>6</v>
      </c>
      <c r="E15" s="1" t="s">
        <v>46</v>
      </c>
    </row>
    <row r="16" spans="1:10" x14ac:dyDescent="0.3">
      <c r="B16" s="1"/>
    </row>
    <row r="17" spans="2:5" x14ac:dyDescent="0.3">
      <c r="B17" s="15" t="s">
        <v>80</v>
      </c>
      <c r="C17" s="1"/>
      <c r="D17" s="1"/>
      <c r="E17" s="1"/>
    </row>
    <row r="18" spans="2:5" x14ac:dyDescent="0.3">
      <c r="B18" s="1"/>
      <c r="C18" s="1"/>
      <c r="D18" s="1"/>
      <c r="E18" s="1"/>
    </row>
    <row r="19" spans="2:5" x14ac:dyDescent="0.3">
      <c r="B19" s="1"/>
      <c r="C19" s="66" t="s">
        <v>85</v>
      </c>
      <c r="D19" s="67" t="s">
        <v>84</v>
      </c>
      <c r="E19" s="68" t="s">
        <v>33</v>
      </c>
    </row>
    <row r="20" spans="2:5" x14ac:dyDescent="0.3">
      <c r="B20" s="1"/>
      <c r="C20" s="42">
        <v>2018</v>
      </c>
      <c r="D20" s="62">
        <v>1.1479999999999999</v>
      </c>
      <c r="E20" s="17" t="s">
        <v>39</v>
      </c>
    </row>
    <row r="21" spans="2:5" x14ac:dyDescent="0.3">
      <c r="B21" s="1"/>
      <c r="C21" s="42">
        <v>2019</v>
      </c>
      <c r="D21" s="65">
        <v>1.165</v>
      </c>
      <c r="E21" s="58" t="s">
        <v>39</v>
      </c>
    </row>
    <row r="22" spans="2:5" x14ac:dyDescent="0.3">
      <c r="B22" s="1"/>
      <c r="C22" s="42" t="s">
        <v>82</v>
      </c>
      <c r="D22" s="42" t="s">
        <v>82</v>
      </c>
      <c r="E22" s="1"/>
    </row>
    <row r="23" spans="2:5" x14ac:dyDescent="0.3">
      <c r="B23" s="1"/>
      <c r="C23" s="42">
        <v>2025</v>
      </c>
      <c r="D23" s="63">
        <f>D15*D28</f>
        <v>1.8011680726800776</v>
      </c>
      <c r="E23" s="58" t="s">
        <v>115</v>
      </c>
    </row>
    <row r="24" spans="2:5" x14ac:dyDescent="0.3">
      <c r="B24" s="1"/>
      <c r="C24" s="1"/>
      <c r="D24" s="1"/>
      <c r="E24" s="1"/>
    </row>
    <row r="25" spans="2:5" x14ac:dyDescent="0.3">
      <c r="B25" s="15" t="s">
        <v>89</v>
      </c>
      <c r="C25" s="1"/>
      <c r="D25" s="1"/>
      <c r="E25" s="1"/>
    </row>
    <row r="27" spans="2:5" x14ac:dyDescent="0.3">
      <c r="B27" s="1"/>
      <c r="C27" s="69" t="s">
        <v>88</v>
      </c>
      <c r="D27" s="66" t="s">
        <v>84</v>
      </c>
      <c r="E27" s="1"/>
    </row>
    <row r="28" spans="2:5" x14ac:dyDescent="0.3">
      <c r="B28" s="1"/>
      <c r="C28" s="42" t="s">
        <v>116</v>
      </c>
      <c r="D28" s="59">
        <f>SUM(D20:D21)/SUM(D12:D13)</f>
        <v>0.30019467878001294</v>
      </c>
      <c r="E28" s="1"/>
    </row>
    <row r="29" spans="2:5" x14ac:dyDescent="0.3">
      <c r="B29" s="1"/>
      <c r="C29" s="1"/>
      <c r="D29" s="1"/>
      <c r="E29" s="1"/>
    </row>
    <row r="30" spans="2:5" x14ac:dyDescent="0.3">
      <c r="B30" s="15" t="s">
        <v>79</v>
      </c>
      <c r="C30" s="1"/>
      <c r="D30" s="1"/>
      <c r="E30" s="1"/>
    </row>
    <row r="32" spans="2:5" x14ac:dyDescent="0.3">
      <c r="B32" s="1"/>
      <c r="C32" s="68"/>
      <c r="D32" s="68" t="s">
        <v>86</v>
      </c>
      <c r="E32" s="68" t="s">
        <v>87</v>
      </c>
    </row>
    <row r="33" spans="2:5" x14ac:dyDescent="0.3">
      <c r="B33" s="1"/>
      <c r="C33" s="16" t="s">
        <v>42</v>
      </c>
      <c r="D33" s="63">
        <f>D15-D13</f>
        <v>1.6609999999999996</v>
      </c>
      <c r="E33" s="63">
        <f>D33</f>
        <v>1.6609999999999996</v>
      </c>
    </row>
    <row r="34" spans="2:5" x14ac:dyDescent="0.3">
      <c r="B34" s="1"/>
      <c r="C34" s="16" t="s">
        <v>80</v>
      </c>
      <c r="D34" s="63">
        <f>D23-D21</f>
        <v>0.63616807268007758</v>
      </c>
      <c r="E34" s="63">
        <f>D34</f>
        <v>0.63616807268007758</v>
      </c>
    </row>
  </sheetData>
  <pageMargins left="0.7" right="0.7" top="0.78740157499999996" bottom="0.78740157499999996"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M36"/>
  <sheetViews>
    <sheetView workbookViewId="0">
      <selection activeCell="D14" sqref="D14"/>
    </sheetView>
  </sheetViews>
  <sheetFormatPr defaultColWidth="11.5546875" defaultRowHeight="14.4" x14ac:dyDescent="0.3"/>
  <cols>
    <col min="10" max="10" width="18.88671875" customWidth="1"/>
  </cols>
  <sheetData>
    <row r="3" spans="2:13" x14ac:dyDescent="0.3">
      <c r="B3" s="3" t="s">
        <v>53</v>
      </c>
      <c r="C3" s="2"/>
      <c r="D3" s="30" t="s">
        <v>55</v>
      </c>
    </row>
    <row r="4" spans="2:13" x14ac:dyDescent="0.3">
      <c r="B4" s="2"/>
      <c r="C4" s="2"/>
      <c r="D4" s="2"/>
    </row>
    <row r="5" spans="2:13" x14ac:dyDescent="0.3">
      <c r="B5" s="15" t="s">
        <v>37</v>
      </c>
      <c r="C5" s="2"/>
    </row>
    <row r="6" spans="2:13" x14ac:dyDescent="0.3">
      <c r="B6" s="2"/>
      <c r="C6" s="1"/>
      <c r="D6" s="1"/>
    </row>
    <row r="7" spans="2:13" x14ac:dyDescent="0.3">
      <c r="C7" t="s">
        <v>69</v>
      </c>
    </row>
    <row r="9" spans="2:13" x14ac:dyDescent="0.3">
      <c r="B9" s="60" t="s">
        <v>42</v>
      </c>
      <c r="F9" s="17"/>
      <c r="G9" s="17"/>
      <c r="H9" s="17"/>
      <c r="I9" s="17"/>
      <c r="J9" s="17"/>
      <c r="K9" s="17"/>
      <c r="L9" s="17"/>
      <c r="M9" s="17"/>
    </row>
    <row r="10" spans="2:13" x14ac:dyDescent="0.3">
      <c r="F10" s="17"/>
      <c r="G10" s="17"/>
      <c r="H10" s="17"/>
      <c r="I10" s="17"/>
      <c r="J10" s="17"/>
      <c r="K10" s="17"/>
      <c r="L10" s="17"/>
      <c r="M10" s="17"/>
    </row>
    <row r="11" spans="2:13" x14ac:dyDescent="0.3">
      <c r="C11" s="66" t="s">
        <v>85</v>
      </c>
      <c r="D11" s="67" t="s">
        <v>84</v>
      </c>
      <c r="E11" s="68" t="s">
        <v>33</v>
      </c>
      <c r="F11" s="17"/>
      <c r="G11" s="17"/>
      <c r="H11" s="17"/>
      <c r="I11" s="17"/>
      <c r="J11" s="17"/>
      <c r="K11" s="17"/>
      <c r="L11" s="17"/>
      <c r="M11" s="17"/>
    </row>
    <row r="12" spans="2:13" x14ac:dyDescent="0.3">
      <c r="C12" s="62">
        <v>2017</v>
      </c>
      <c r="D12" s="42">
        <v>1099.2729999999999</v>
      </c>
      <c r="E12" s="23" t="s">
        <v>35</v>
      </c>
      <c r="F12" s="17"/>
      <c r="G12" s="17"/>
      <c r="H12" s="17"/>
      <c r="I12" s="17"/>
      <c r="J12" s="17"/>
      <c r="K12" s="17"/>
      <c r="L12" s="17"/>
      <c r="M12" s="17"/>
    </row>
    <row r="13" spans="2:13" x14ac:dyDescent="0.3">
      <c r="C13" s="42">
        <v>2018</v>
      </c>
      <c r="D13" s="63">
        <v>1217.3989999999999</v>
      </c>
      <c r="E13" s="17" t="s">
        <v>35</v>
      </c>
      <c r="F13" s="17"/>
      <c r="G13" s="17"/>
      <c r="H13" s="17"/>
      <c r="I13" s="17"/>
      <c r="J13" s="17"/>
      <c r="K13" s="17"/>
      <c r="L13" s="17"/>
      <c r="M13" s="17"/>
    </row>
    <row r="14" spans="2:13" x14ac:dyDescent="0.3">
      <c r="B14" s="20"/>
      <c r="C14" s="64">
        <v>2019</v>
      </c>
      <c r="D14" s="63">
        <f>12.6/'Overview &amp; Results'!J16</f>
        <v>1345.3597331999999</v>
      </c>
      <c r="E14" s="48" t="s">
        <v>125</v>
      </c>
      <c r="F14" s="17"/>
      <c r="G14" s="17"/>
      <c r="H14" s="17"/>
      <c r="I14" s="17"/>
      <c r="J14" s="17"/>
      <c r="K14" s="17"/>
      <c r="L14" s="17"/>
      <c r="M14" s="17"/>
    </row>
    <row r="15" spans="2:13" x14ac:dyDescent="0.3">
      <c r="B15" s="20"/>
      <c r="C15" s="42" t="s">
        <v>82</v>
      </c>
      <c r="D15" s="42" t="s">
        <v>82</v>
      </c>
      <c r="F15" s="17"/>
      <c r="G15" s="17"/>
      <c r="H15" s="17"/>
      <c r="I15" s="17"/>
      <c r="J15" s="17"/>
      <c r="K15" s="17"/>
      <c r="L15" s="17"/>
      <c r="M15" s="17"/>
    </row>
    <row r="16" spans="2:13" x14ac:dyDescent="0.3">
      <c r="C16" s="42">
        <v>2025</v>
      </c>
      <c r="D16" s="42">
        <v>1300</v>
      </c>
      <c r="E16" t="s">
        <v>46</v>
      </c>
      <c r="F16" s="17"/>
      <c r="G16" s="17"/>
      <c r="H16" s="17"/>
      <c r="I16" s="17"/>
      <c r="J16" s="17"/>
      <c r="K16" s="17"/>
      <c r="L16" s="17"/>
      <c r="M16" s="17"/>
    </row>
    <row r="17" spans="2:13" x14ac:dyDescent="0.3">
      <c r="K17" s="23"/>
      <c r="M17" s="17"/>
    </row>
    <row r="18" spans="2:13" x14ac:dyDescent="0.3">
      <c r="B18" s="15" t="s">
        <v>80</v>
      </c>
      <c r="M18" s="32"/>
    </row>
    <row r="19" spans="2:13" x14ac:dyDescent="0.3">
      <c r="L19" s="17"/>
      <c r="M19" s="17"/>
    </row>
    <row r="20" spans="2:13" x14ac:dyDescent="0.3">
      <c r="C20" s="66" t="s">
        <v>85</v>
      </c>
      <c r="D20" s="67" t="s">
        <v>84</v>
      </c>
      <c r="E20" s="68" t="s">
        <v>33</v>
      </c>
    </row>
    <row r="21" spans="2:13" x14ac:dyDescent="0.3">
      <c r="C21" s="42">
        <v>2017</v>
      </c>
      <c r="D21" s="42">
        <v>84.959000000000003</v>
      </c>
      <c r="E21" t="s">
        <v>35</v>
      </c>
    </row>
    <row r="22" spans="2:13" x14ac:dyDescent="0.3">
      <c r="C22" s="42">
        <v>2018</v>
      </c>
      <c r="D22" s="62">
        <v>149.02500000000001</v>
      </c>
      <c r="E22" s="17" t="s">
        <v>35</v>
      </c>
      <c r="G22" s="16"/>
    </row>
    <row r="23" spans="2:13" x14ac:dyDescent="0.3">
      <c r="C23" s="42">
        <v>2019</v>
      </c>
      <c r="D23" s="65">
        <f>D14*D30</f>
        <v>135.88140738657387</v>
      </c>
      <c r="E23" s="58" t="s">
        <v>81</v>
      </c>
      <c r="G23" s="16"/>
    </row>
    <row r="24" spans="2:13" x14ac:dyDescent="0.3">
      <c r="C24" s="42" t="s">
        <v>82</v>
      </c>
      <c r="D24" s="42" t="s">
        <v>82</v>
      </c>
    </row>
    <row r="25" spans="2:13" x14ac:dyDescent="0.3">
      <c r="C25" s="42">
        <v>2025</v>
      </c>
      <c r="D25" s="63">
        <f>D16*D30</f>
        <v>131.30007182717279</v>
      </c>
      <c r="E25" s="58" t="s">
        <v>83</v>
      </c>
    </row>
    <row r="27" spans="2:13" x14ac:dyDescent="0.3">
      <c r="B27" s="15" t="s">
        <v>89</v>
      </c>
    </row>
    <row r="29" spans="2:13" x14ac:dyDescent="0.3">
      <c r="C29" s="69" t="s">
        <v>88</v>
      </c>
      <c r="D29" s="66" t="s">
        <v>84</v>
      </c>
    </row>
    <row r="30" spans="2:13" x14ac:dyDescent="0.3">
      <c r="C30" s="42" t="s">
        <v>90</v>
      </c>
      <c r="D30" s="59">
        <f>SUM(D21:D22)/SUM(D12:D13)</f>
        <v>0.10100005525167138</v>
      </c>
    </row>
    <row r="32" spans="2:13" x14ac:dyDescent="0.3">
      <c r="B32" s="15" t="s">
        <v>79</v>
      </c>
    </row>
    <row r="34" spans="3:5" x14ac:dyDescent="0.3">
      <c r="C34" s="68"/>
      <c r="D34" s="68" t="s">
        <v>86</v>
      </c>
      <c r="E34" s="68" t="s">
        <v>87</v>
      </c>
    </row>
    <row r="35" spans="3:5" x14ac:dyDescent="0.3">
      <c r="C35" s="16" t="s">
        <v>42</v>
      </c>
      <c r="D35" s="63">
        <f>D16-D14</f>
        <v>-45.359733199999937</v>
      </c>
      <c r="E35" s="63">
        <f>D35</f>
        <v>-45.359733199999937</v>
      </c>
    </row>
    <row r="36" spans="3:5" x14ac:dyDescent="0.3">
      <c r="C36" s="16" t="s">
        <v>80</v>
      </c>
      <c r="D36" s="63">
        <f>D25-D23</f>
        <v>-4.5813355594010829</v>
      </c>
      <c r="E36" s="63">
        <f>D36</f>
        <v>-4.5813355594010829</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35"/>
  <sheetViews>
    <sheetView workbookViewId="0">
      <selection activeCell="H8" sqref="H8"/>
    </sheetView>
  </sheetViews>
  <sheetFormatPr defaultColWidth="11.5546875" defaultRowHeight="14.4" x14ac:dyDescent="0.3"/>
  <cols>
    <col min="8" max="8" width="13.44140625" customWidth="1"/>
  </cols>
  <sheetData>
    <row r="2" spans="1:12" x14ac:dyDescent="0.3">
      <c r="B2" s="3" t="s">
        <v>13</v>
      </c>
      <c r="C2" s="2"/>
      <c r="D2" s="30" t="s">
        <v>49</v>
      </c>
    </row>
    <row r="3" spans="1:12" x14ac:dyDescent="0.3">
      <c r="B3" s="2"/>
      <c r="C3" s="2"/>
      <c r="D3" s="2"/>
    </row>
    <row r="4" spans="1:12" x14ac:dyDescent="0.3">
      <c r="B4" s="3" t="s">
        <v>37</v>
      </c>
      <c r="D4" s="2"/>
    </row>
    <row r="5" spans="1:12" x14ac:dyDescent="0.3">
      <c r="B5" s="2"/>
    </row>
    <row r="6" spans="1:12" x14ac:dyDescent="0.3">
      <c r="A6" s="17"/>
      <c r="B6" s="46"/>
      <c r="C6" s="2" t="s">
        <v>70</v>
      </c>
      <c r="D6" s="50"/>
      <c r="E6" s="17"/>
      <c r="F6" s="17"/>
      <c r="G6" s="17"/>
      <c r="H6" s="17"/>
      <c r="I6" s="17"/>
      <c r="J6" s="17"/>
      <c r="K6" s="17"/>
      <c r="L6" s="17"/>
    </row>
    <row r="7" spans="1:12" x14ac:dyDescent="0.3">
      <c r="A7" s="17"/>
      <c r="B7" s="17"/>
      <c r="C7" s="17"/>
      <c r="D7" s="17"/>
      <c r="E7" s="17"/>
      <c r="F7" s="17"/>
      <c r="G7" s="17"/>
      <c r="H7" s="17"/>
      <c r="I7" s="17"/>
      <c r="J7" s="17"/>
      <c r="K7" s="17"/>
      <c r="L7" s="17"/>
    </row>
    <row r="8" spans="1:12" x14ac:dyDescent="0.3">
      <c r="A8" s="17"/>
      <c r="B8" s="60" t="s">
        <v>42</v>
      </c>
      <c r="D8" s="1"/>
      <c r="E8" s="1"/>
      <c r="H8" s="17"/>
      <c r="I8" s="17"/>
      <c r="J8" s="17"/>
      <c r="K8" s="17"/>
      <c r="L8" s="17"/>
    </row>
    <row r="9" spans="1:12" x14ac:dyDescent="0.3">
      <c r="A9" s="17"/>
      <c r="H9" s="17"/>
      <c r="I9" s="17"/>
      <c r="J9" s="17"/>
      <c r="K9" s="17"/>
      <c r="L9" s="17"/>
    </row>
    <row r="10" spans="1:12" x14ac:dyDescent="0.3">
      <c r="A10" s="17"/>
      <c r="C10" s="66" t="s">
        <v>85</v>
      </c>
      <c r="D10" s="67" t="s">
        <v>84</v>
      </c>
      <c r="E10" s="68" t="s">
        <v>33</v>
      </c>
      <c r="H10" s="17"/>
      <c r="I10" s="17"/>
      <c r="J10" s="17"/>
      <c r="K10" s="17"/>
      <c r="L10" s="17"/>
    </row>
    <row r="11" spans="1:12" x14ac:dyDescent="0.3">
      <c r="A11" s="17"/>
      <c r="C11" s="62">
        <v>2017</v>
      </c>
      <c r="D11" s="42">
        <v>0.10299999999999999</v>
      </c>
      <c r="E11" s="23" t="s">
        <v>39</v>
      </c>
      <c r="H11" s="17"/>
      <c r="I11" s="17"/>
      <c r="J11" s="17"/>
      <c r="K11" s="17"/>
      <c r="L11" s="17"/>
    </row>
    <row r="12" spans="1:12" x14ac:dyDescent="0.3">
      <c r="A12" s="17"/>
      <c r="C12" s="42">
        <v>2018</v>
      </c>
      <c r="D12" s="63">
        <v>0.10900000000000001</v>
      </c>
      <c r="E12" s="17" t="s">
        <v>39</v>
      </c>
      <c r="H12" s="17"/>
      <c r="I12" s="17"/>
      <c r="J12" s="17"/>
      <c r="K12" s="17"/>
      <c r="L12" s="17"/>
    </row>
    <row r="13" spans="1:12" x14ac:dyDescent="0.3">
      <c r="A13" s="17"/>
      <c r="C13" s="64">
        <v>2019</v>
      </c>
      <c r="D13" s="63">
        <v>0.189</v>
      </c>
      <c r="E13" s="17" t="s">
        <v>39</v>
      </c>
      <c r="F13" s="17"/>
      <c r="H13" s="17"/>
      <c r="I13" s="17"/>
      <c r="J13" s="17"/>
      <c r="K13" s="17"/>
      <c r="L13" s="17"/>
    </row>
    <row r="14" spans="1:12" x14ac:dyDescent="0.3">
      <c r="A14" s="17"/>
      <c r="C14" s="42" t="s">
        <v>82</v>
      </c>
      <c r="D14" s="42" t="s">
        <v>82</v>
      </c>
      <c r="E14" s="1"/>
      <c r="H14" s="17"/>
      <c r="I14" s="17"/>
      <c r="J14" s="17"/>
      <c r="K14" s="17"/>
      <c r="L14" s="17"/>
    </row>
    <row r="15" spans="1:12" x14ac:dyDescent="0.3">
      <c r="C15" s="42">
        <v>2025</v>
      </c>
      <c r="D15" s="42">
        <v>0.2</v>
      </c>
      <c r="E15" s="1" t="s">
        <v>46</v>
      </c>
    </row>
    <row r="16" spans="1:12" x14ac:dyDescent="0.3">
      <c r="B16" s="20"/>
      <c r="C16" s="1"/>
      <c r="D16" s="1"/>
      <c r="E16" s="1"/>
    </row>
    <row r="17" spans="2:5" x14ac:dyDescent="0.3">
      <c r="B17" s="15" t="s">
        <v>80</v>
      </c>
      <c r="D17" s="1"/>
      <c r="E17" s="1"/>
    </row>
    <row r="19" spans="2:5" x14ac:dyDescent="0.3">
      <c r="C19" s="66" t="s">
        <v>85</v>
      </c>
      <c r="D19" s="67" t="s">
        <v>84</v>
      </c>
      <c r="E19" s="68" t="s">
        <v>33</v>
      </c>
    </row>
    <row r="20" spans="2:5" x14ac:dyDescent="0.3">
      <c r="C20" s="42">
        <v>2017</v>
      </c>
      <c r="D20" s="42">
        <v>0.02</v>
      </c>
      <c r="E20" s="1" t="s">
        <v>39</v>
      </c>
    </row>
    <row r="21" spans="2:5" x14ac:dyDescent="0.3">
      <c r="C21" s="42">
        <v>2018</v>
      </c>
      <c r="D21" s="62">
        <v>3.4000000000000002E-2</v>
      </c>
      <c r="E21" s="17" t="s">
        <v>39</v>
      </c>
    </row>
    <row r="22" spans="2:5" x14ac:dyDescent="0.3">
      <c r="C22" s="42">
        <v>2019</v>
      </c>
      <c r="D22" s="65">
        <v>0.03</v>
      </c>
      <c r="E22" s="58" t="s">
        <v>39</v>
      </c>
    </row>
    <row r="23" spans="2:5" x14ac:dyDescent="0.3">
      <c r="C23" s="42" t="s">
        <v>82</v>
      </c>
      <c r="D23" s="42" t="s">
        <v>82</v>
      </c>
      <c r="E23" s="1"/>
    </row>
    <row r="24" spans="2:5" x14ac:dyDescent="0.3">
      <c r="C24" s="42">
        <v>2025</v>
      </c>
      <c r="D24" s="63">
        <f>D15*D29</f>
        <v>4.1895261845386535E-2</v>
      </c>
      <c r="E24" s="58" t="s">
        <v>92</v>
      </c>
    </row>
    <row r="26" spans="2:5" x14ac:dyDescent="0.3">
      <c r="B26" s="15" t="s">
        <v>89</v>
      </c>
      <c r="D26" s="1"/>
      <c r="E26" s="1"/>
    </row>
    <row r="28" spans="2:5" x14ac:dyDescent="0.3">
      <c r="C28" s="69" t="s">
        <v>88</v>
      </c>
      <c r="D28" s="66" t="s">
        <v>84</v>
      </c>
      <c r="E28" s="1"/>
    </row>
    <row r="29" spans="2:5" x14ac:dyDescent="0.3">
      <c r="C29" s="42" t="s">
        <v>91</v>
      </c>
      <c r="D29" s="59">
        <f>SUM(D20:D22)/SUM(D11:D13)</f>
        <v>0.20947630922693267</v>
      </c>
      <c r="E29" s="1"/>
    </row>
    <row r="30" spans="2:5" x14ac:dyDescent="0.3">
      <c r="E30" s="1"/>
    </row>
    <row r="31" spans="2:5" x14ac:dyDescent="0.3">
      <c r="B31" s="15" t="s">
        <v>79</v>
      </c>
      <c r="D31" s="1"/>
      <c r="E31" s="1"/>
    </row>
    <row r="33" spans="3:5" x14ac:dyDescent="0.3">
      <c r="C33" s="68"/>
      <c r="D33" s="68" t="s">
        <v>86</v>
      </c>
      <c r="E33" s="68" t="s">
        <v>87</v>
      </c>
    </row>
    <row r="34" spans="3:5" x14ac:dyDescent="0.3">
      <c r="C34" s="16" t="s">
        <v>42</v>
      </c>
      <c r="D34" s="63">
        <f>D15-D13</f>
        <v>1.100000000000001E-2</v>
      </c>
      <c r="E34" s="63">
        <f>D34</f>
        <v>1.100000000000001E-2</v>
      </c>
    </row>
    <row r="35" spans="3:5" x14ac:dyDescent="0.3">
      <c r="C35" s="16" t="s">
        <v>80</v>
      </c>
      <c r="D35" s="63">
        <f>D24-D22</f>
        <v>1.1895261845386536E-2</v>
      </c>
      <c r="E35" s="63">
        <f>D35</f>
        <v>1.1895261845386536E-2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Headline figures</vt:lpstr>
      <vt:lpstr>Overview &amp; Results</vt:lpstr>
      <vt:lpstr>Australia</vt:lpstr>
      <vt:lpstr>Canada</vt:lpstr>
      <vt:lpstr>Denmark</vt:lpstr>
      <vt:lpstr>France</vt:lpstr>
      <vt:lpstr>Germany</vt:lpstr>
      <vt:lpstr>Japan</vt:lpstr>
      <vt:lpstr>Luxembourg</vt:lpstr>
      <vt:lpstr>Switzerland</vt:lpstr>
      <vt:lpstr>UK</vt:lpstr>
      <vt:lpstr>US</vt:lpstr>
      <vt:lpstr>EU institutions</vt:lpstr>
      <vt:lpstr>MDBs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Kowalzig</dc:creator>
  <cp:lastModifiedBy>Jules van Os</cp:lastModifiedBy>
  <dcterms:created xsi:type="dcterms:W3CDTF">2021-08-19T14:25:38Z</dcterms:created>
  <dcterms:modified xsi:type="dcterms:W3CDTF">2021-09-19T08:22:05Z</dcterms:modified>
</cp:coreProperties>
</file>